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760" activeTab="0"/>
  </bookViews>
  <sheets>
    <sheet name="Utstyr" sheetId="1" r:id="rId1"/>
    <sheet name="Kategori" sheetId="2" r:id="rId2"/>
    <sheet name="Pakklis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Magne Haugen</author>
  </authors>
  <commentList>
    <comment ref="A4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Skriv ned hva du tenker å ha med, hvor mer detaljert, dess lettere er det å forstå hva du har tenkt på til neste tur!</t>
        </r>
      </text>
    </comment>
    <comment ref="B4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Bare en liten huskeliste til deg selv dersom det er en begrensning på hvor mye du har/kan skaffe av hver enkelt ting. Ikke viktig!</t>
        </r>
      </text>
    </comment>
    <comment ref="D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Taper tingen seg i vekt under turen? j = ja og n = nei
F.eks. taper gass seg i vekt under turen, mens gassbeholderen må man bære hele veien til en søpledunk.</t>
        </r>
      </text>
    </comment>
    <comment ref="E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Vekta til tingen per stykk målt i gram.</t>
        </r>
      </text>
    </comment>
    <comment ref="F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Hvor mange av hver ting du plan-legger å ta med!</t>
        </r>
      </text>
    </comment>
    <comment ref="H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Hva man faktisk har forbrukt på turen, slik at man lettere kan planlegge riktige mengder på neste tur. Oppføres i gram eller i antall.</t>
        </r>
      </text>
    </comment>
    <comment ref="K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Viser hvor mye mindre du kunne tatt med målt i gram.</t>
        </r>
      </text>
    </comment>
    <comment ref="L4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Viser hvor mange av hver ting som ikke er fordelt, eller som er fordelt på for mange plasser (hvis negativ).</t>
        </r>
      </text>
    </comment>
    <comment ref="L3" authorId="0">
      <text>
        <r>
          <rPr>
            <b/>
            <sz val="8"/>
            <rFont val="Tahoma"/>
            <family val="0"/>
          </rPr>
          <t>Magne Haugen:</t>
        </r>
        <r>
          <rPr>
            <sz val="8"/>
            <rFont val="Tahoma"/>
            <family val="0"/>
          </rPr>
          <t xml:space="preserve">
I feltene til høyre kan du fylle ut inntill ulike 7 deltaktakere til turen.</t>
        </r>
      </text>
    </comment>
  </commentList>
</comments>
</file>

<file path=xl/sharedStrings.xml><?xml version="1.0" encoding="utf-8"?>
<sst xmlns="http://schemas.openxmlformats.org/spreadsheetml/2006/main" count="1075" uniqueCount="232">
  <si>
    <t>Fiskeutstyr (kroker, mark, bly)</t>
  </si>
  <si>
    <t>Kikkert</t>
  </si>
  <si>
    <t>Gassbrenner</t>
  </si>
  <si>
    <t>Kjelesett</t>
  </si>
  <si>
    <t>Tallerken</t>
  </si>
  <si>
    <t>Sokker</t>
  </si>
  <si>
    <t>Kart</t>
  </si>
  <si>
    <t>Ut på tur bok</t>
  </si>
  <si>
    <t>Stekespade og røreutstyr</t>
  </si>
  <si>
    <t>Førstehjelpsutstyr</t>
  </si>
  <si>
    <t>Papirposer</t>
  </si>
  <si>
    <t>Soppbok</t>
  </si>
  <si>
    <t>Plastposer</t>
  </si>
  <si>
    <t>Tannbørste</t>
  </si>
  <si>
    <t>Ryggsekk [Magne's]</t>
  </si>
  <si>
    <t>Sovepose [Magne's]</t>
  </si>
  <si>
    <t>Liggeunderlag [Magne's]</t>
  </si>
  <si>
    <t>Fjellstøvler [Magne's]</t>
  </si>
  <si>
    <t>Ryggsekk [Anette's]</t>
  </si>
  <si>
    <t>Liggeunderlag [Anette's]</t>
  </si>
  <si>
    <t>Fjellstøvler [Anette's]</t>
  </si>
  <si>
    <t>Tanntrådholder</t>
  </si>
  <si>
    <t>Overnatting</t>
  </si>
  <si>
    <t>Personlig stell</t>
  </si>
  <si>
    <t>Fritid</t>
  </si>
  <si>
    <t>Gå utstyr</t>
  </si>
  <si>
    <t>Telt</t>
  </si>
  <si>
    <t>Sovepose [Anette's]</t>
  </si>
  <si>
    <t>Mag-light (mini)</t>
  </si>
  <si>
    <t>Mat</t>
  </si>
  <si>
    <t>Bakepulver</t>
  </si>
  <si>
    <t>Fiskestang m/snelle</t>
  </si>
  <si>
    <t>Tau 5m</t>
  </si>
  <si>
    <t>Te-poser</t>
  </si>
  <si>
    <t>Kaffe poser</t>
  </si>
  <si>
    <t>Saftposer</t>
  </si>
  <si>
    <t>Kakaoposer</t>
  </si>
  <si>
    <t>Skrivepapir</t>
  </si>
  <si>
    <t>Lommekniv</t>
  </si>
  <si>
    <t>Letherman</t>
  </si>
  <si>
    <t>Do-rull</t>
  </si>
  <si>
    <t>Mobil (7210)</t>
  </si>
  <si>
    <t>Kulepenn (Mercurius stil)</t>
  </si>
  <si>
    <t>Mag-light (liten) med hodebånd</t>
  </si>
  <si>
    <t>i sekk</t>
  </si>
  <si>
    <t>på kropp</t>
  </si>
  <si>
    <t>T-skjorte (Color Scandi Line)</t>
  </si>
  <si>
    <t>Pannekakemix</t>
  </si>
  <si>
    <t>Silkelakenpose</t>
  </si>
  <si>
    <t>Fjellet (bok)</t>
  </si>
  <si>
    <t>Til fots i Norge (DnT)</t>
  </si>
  <si>
    <t>Lesebok Harry Potter 1 (tysk)</t>
  </si>
  <si>
    <t>Kniv (fiskekniv)</t>
  </si>
  <si>
    <t>Liten kniv (Troll)</t>
  </si>
  <si>
    <t>Solhatt</t>
  </si>
  <si>
    <t>Myggnett</t>
  </si>
  <si>
    <t>Knebandasje</t>
  </si>
  <si>
    <t>Svelemix</t>
  </si>
  <si>
    <t>Caps (Giovani)</t>
  </si>
  <si>
    <t>Salt</t>
  </si>
  <si>
    <t>Kanel</t>
  </si>
  <si>
    <t>Sukker</t>
  </si>
  <si>
    <t>Sitronpepper</t>
  </si>
  <si>
    <t>Kompass, Silva med lupe</t>
  </si>
  <si>
    <t>1 kg "Grovbakst" - hvete og rug mel</t>
  </si>
  <si>
    <t>750 g Havregryn, tilsvarer 2 ltr.</t>
  </si>
  <si>
    <t>Mr Lee nudler</t>
  </si>
  <si>
    <t>Frukt og nøkkemix, "Studentblanding"</t>
  </si>
  <si>
    <t>Hvitløk, kinesisk uten fedd</t>
  </si>
  <si>
    <t>Smør, melange</t>
  </si>
  <si>
    <t>Potetmos</t>
  </si>
  <si>
    <t>Toro rett i koppen, små supper</t>
  </si>
  <si>
    <t>Toro rett i koppen, Fiskesuppe</t>
  </si>
  <si>
    <t>Toro tomatsuppe med makaroni</t>
  </si>
  <si>
    <t>Toro kjøttsuppe med grønnsaker</t>
  </si>
  <si>
    <t>Toro pastarett med tomatsaus</t>
  </si>
  <si>
    <t>Maggi - pasta med ostesaus</t>
  </si>
  <si>
    <t>Gilde Gårdssnabb - pølse</t>
  </si>
  <si>
    <t>Mills leverpostei på tube</t>
  </si>
  <si>
    <t>200 g freia sjokolade</t>
  </si>
  <si>
    <t>Luxus krydderbørse (fra Europris), tom</t>
  </si>
  <si>
    <t>Liten saftflaske</t>
  </si>
  <si>
    <t>Stor saftflaske</t>
  </si>
  <si>
    <t>Mat på tur, bok</t>
  </si>
  <si>
    <t>Granula bars (am.sr)</t>
  </si>
  <si>
    <t>Cracers (am.sr)</t>
  </si>
  <si>
    <t>Oatmeal Cookie Bar (am.sr)</t>
  </si>
  <si>
    <t>Oatmeal Cookie Chocolate (am.sr)</t>
  </si>
  <si>
    <t>Brownie (am.sr)</t>
  </si>
  <si>
    <t>Bluberry Bar (am.sr)</t>
  </si>
  <si>
    <t>Nut &amp; Raisin Mix (am.sr)</t>
  </si>
  <si>
    <t>Soup (am.sr)</t>
  </si>
  <si>
    <t>Hvetekjeks (no.sr)</t>
  </si>
  <si>
    <t>Maltblokker (no-sr)</t>
  </si>
  <si>
    <t>Fiskekrydder</t>
  </si>
  <si>
    <t>Zalo</t>
  </si>
  <si>
    <t>Klær Magne</t>
  </si>
  <si>
    <t>Klær Anette</t>
  </si>
  <si>
    <t>Lommetørkler</t>
  </si>
  <si>
    <t>Ullstilongs</t>
  </si>
  <si>
    <t>Ulltrøye</t>
  </si>
  <si>
    <t>Boksere</t>
  </si>
  <si>
    <t>Shors (badeshorsen)</t>
  </si>
  <si>
    <t>GoreTex dress</t>
  </si>
  <si>
    <t>Truse</t>
  </si>
  <si>
    <t>Deodorant</t>
  </si>
  <si>
    <t>Barberhøvel</t>
  </si>
  <si>
    <t>Kam</t>
  </si>
  <si>
    <t>Tørkerull</t>
  </si>
  <si>
    <t>Fotokamera m/ekstra batteri (IXUS 40)</t>
  </si>
  <si>
    <t>Såpe</t>
  </si>
  <si>
    <t>Såpekopp</t>
  </si>
  <si>
    <t>Sum</t>
  </si>
  <si>
    <t>Tanntråd, 1m i plastlomme</t>
  </si>
  <si>
    <t>Deodorant, Polo sport, kun indre bunn med stikk</t>
  </si>
  <si>
    <t>Jakke, rød med hette</t>
  </si>
  <si>
    <t>Regnbukse, grønn</t>
  </si>
  <si>
    <t>Turbukse/shors, The North Face</t>
  </si>
  <si>
    <t>Flisgenser, lys blå</t>
  </si>
  <si>
    <t>Topper</t>
  </si>
  <si>
    <t>G-string, grønn</t>
  </si>
  <si>
    <t>Fotokamera EuroCyber X-19, m/veske</t>
  </si>
  <si>
    <t>Bein til shors, The North Face</t>
  </si>
  <si>
    <t>Briller med solglass</t>
  </si>
  <si>
    <t>Makrell i tomat, posjonspakninger</t>
  </si>
  <si>
    <t>Lesebok, The day of the storm</t>
  </si>
  <si>
    <t>Viltpølse, Bjorli fjellmat</t>
  </si>
  <si>
    <t>Flisgenser</t>
  </si>
  <si>
    <t>Omo Color</t>
  </si>
  <si>
    <t>Honning</t>
  </si>
  <si>
    <t>Klut, grønn</t>
  </si>
  <si>
    <t>Bikini, BH, rosa</t>
  </si>
  <si>
    <t>Bikini, truse, rosa</t>
  </si>
  <si>
    <t>Håndkle</t>
  </si>
  <si>
    <t>Liten klut</t>
  </si>
  <si>
    <t>Stor klut</t>
  </si>
  <si>
    <t>Lesebok, Küsse zum Frühstück</t>
  </si>
  <si>
    <t>BH, sort</t>
  </si>
  <si>
    <t>Leponade</t>
  </si>
  <si>
    <t>Ansiktskrem</t>
  </si>
  <si>
    <t>Te-løsvekt</t>
  </si>
  <si>
    <t>Tesil</t>
  </si>
  <si>
    <t>Kortstokk</t>
  </si>
  <si>
    <t>Drikkeflaske, aluminium</t>
  </si>
  <si>
    <t>Drikkeflaske, plast</t>
  </si>
  <si>
    <t>Magne</t>
  </si>
  <si>
    <t>Anette</t>
  </si>
  <si>
    <t>Utstyrsliste</t>
  </si>
  <si>
    <t>Navn</t>
  </si>
  <si>
    <t>Embalasje</t>
  </si>
  <si>
    <t>Batterier (2x AA)</t>
  </si>
  <si>
    <t>Batterier (2x AAA)</t>
  </si>
  <si>
    <t>Bestikk</t>
  </si>
  <si>
    <t>Grønn stor kopp/skål (4 dl)</t>
  </si>
  <si>
    <t>Matutstyr</t>
  </si>
  <si>
    <t>Firkantet gjennomsiktig plastboks med blått lokk (fra Europris)</t>
  </si>
  <si>
    <t>Gul sitronsaftflaske, tom</t>
  </si>
  <si>
    <t>Krydderbørse, 3-delt med grønt lokk, tom</t>
  </si>
  <si>
    <t>Gassflasker (store til 450 g gass) m/gjenger</t>
  </si>
  <si>
    <t>Gassflasker (Små til x g gass) m/gjenger</t>
  </si>
  <si>
    <t>Gass</t>
  </si>
  <si>
    <t>Filmboks, liten sort for 35 mm film</t>
  </si>
  <si>
    <t>Forbruk uten vekttap</t>
  </si>
  <si>
    <t>Lighter</t>
  </si>
  <si>
    <t>Fyrstykker og raspeside</t>
  </si>
  <si>
    <t>Førstehjelpsskrin, Mini Apotek 1</t>
  </si>
  <si>
    <t>Pinex 500 mg, Paracetamol, 1 brett (7g) og dokumentasjon</t>
  </si>
  <si>
    <t>Scankvikk, Steril Kvikkforbinding, store</t>
  </si>
  <si>
    <t>Scankvikk, Steril Kvikkforbinding, små</t>
  </si>
  <si>
    <t>Norgesplaster, Sårvask</t>
  </si>
  <si>
    <t>Antibac, desinfiserende våtserviett</t>
  </si>
  <si>
    <t>Burnshield, Emergency burncare for burns &amp; scalds</t>
  </si>
  <si>
    <t>Loperamid, Merc NM, mot løs mage, 1 brett (3g) og dokumentasjon</t>
  </si>
  <si>
    <t>Compeed (dokumentasjon 2g)</t>
  </si>
  <si>
    <t>Micropore, kirurgisk papirtape</t>
  </si>
  <si>
    <t>Norgesplaster, pakk med 18 stk i 4 str.</t>
  </si>
  <si>
    <t>Natriumklorid, Skyllevæske (på plastplaske)</t>
  </si>
  <si>
    <t>Bacimycin, sårsalve</t>
  </si>
  <si>
    <t>Livreddende førstehjelp, dokumentasjon og munnmaske</t>
  </si>
  <si>
    <t>Norgesplaster, Elastisk bandasje, 8 cm x 4,5 m</t>
  </si>
  <si>
    <t>Myggsalve</t>
  </si>
  <si>
    <t>Kløsalve</t>
  </si>
  <si>
    <t>Forbruk med vekttap</t>
  </si>
  <si>
    <t>Utstyr</t>
  </si>
  <si>
    <t>Antall</t>
  </si>
  <si>
    <t>Vekt pr stk</t>
  </si>
  <si>
    <t>Vekt totalt</t>
  </si>
  <si>
    <t>Kategori</t>
  </si>
  <si>
    <t>Kategoriliste</t>
  </si>
  <si>
    <t>Ufordelt</t>
  </si>
  <si>
    <t>j</t>
  </si>
  <si>
    <t>n</t>
  </si>
  <si>
    <t>Pakkliste til sekker og sånt</t>
  </si>
  <si>
    <t>Antall totalt</t>
  </si>
  <si>
    <t>Vekt</t>
  </si>
  <si>
    <t>Antall kropp</t>
  </si>
  <si>
    <t>Antall sekk</t>
  </si>
  <si>
    <t>Vekt per kategori for Magne</t>
  </si>
  <si>
    <t>Vekt per kategori for Anette</t>
  </si>
  <si>
    <t>Hvem?</t>
  </si>
  <si>
    <t>Pakkliste per kategori på kropp for Magne</t>
  </si>
  <si>
    <t>Pakkliste per kategori i sekk for Magne</t>
  </si>
  <si>
    <t>Pakkliste per kategori på kropp for Anette</t>
  </si>
  <si>
    <t>Pakkliste per kategori i sekk for Anette</t>
  </si>
  <si>
    <t>Pakkliste per kategori ufordelt for Hvem?</t>
  </si>
  <si>
    <t>Kategori/utstyr</t>
  </si>
  <si>
    <t>Vekt per stk</t>
  </si>
  <si>
    <t>Vekt kropp</t>
  </si>
  <si>
    <t>Vekt sekk</t>
  </si>
  <si>
    <t>Bøker</t>
  </si>
  <si>
    <t>Kniver/verktøy</t>
  </si>
  <si>
    <t>For mye vekt</t>
  </si>
  <si>
    <t>Vekt-
tap</t>
  </si>
  <si>
    <t>Fjelltur i Rondane 30. juli til 4. august 2006</t>
  </si>
  <si>
    <t>Har:</t>
  </si>
  <si>
    <t>Vekt
totalt</t>
  </si>
  <si>
    <t>Vekt 
pr. stk.</t>
  </si>
  <si>
    <t>har med 
stk.</t>
  </si>
  <si>
    <t>Forbrukt på turen</t>
  </si>
  <si>
    <t>Solkrem faktor 8, med flaske</t>
  </si>
  <si>
    <t>Tannkrem, med 15 ml tannkremtube</t>
  </si>
  <si>
    <t>?</t>
  </si>
  <si>
    <t>Kartmappe</t>
  </si>
  <si>
    <t>Tuber til honning og kremer/salver</t>
  </si>
  <si>
    <t>ub</t>
  </si>
  <si>
    <t>Mobil [Anette's]</t>
  </si>
  <si>
    <t>Stridsrasjoner (no-sr)</t>
  </si>
  <si>
    <t>Vinflaske</t>
  </si>
  <si>
    <t>Vin</t>
  </si>
  <si>
    <t>Liten veske til kamera</t>
  </si>
  <si>
    <t>Kamerastativ</t>
  </si>
  <si>
    <t>Kvikk lunch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</si>
</sst>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_);_(* \(#,##0\);_(* &quot;&quot;??_);_(@_)"/>
    <numFmt numFmtId="168" formatCode="0;\-0;"/>
    <numFmt numFmtId="169" formatCode="_(* #,##0.0_);_(* \(#,##0.0\);_(* &quot;&quot;??_);_(@_)"/>
    <numFmt numFmtId="170" formatCode="0;\-0;\-"/>
    <numFmt numFmtId="171" formatCode="_(* #,##0.0_);_(* \(#,##0.0\);_(* &quot;-&quot;?_);_(@_)"/>
    <numFmt numFmtId="172" formatCode="0.0\ %"/>
    <numFmt numFmtId="173" formatCode="[$-414]d\.\ mmmm\ yyyy"/>
  </numFmts>
  <fonts count="1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6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0" fontId="1" fillId="0" borderId="0" xfId="18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165" fontId="1" fillId="0" borderId="0" xfId="18" applyNumberFormat="1" applyFont="1" applyFill="1" applyBorder="1" applyAlignment="1">
      <alignment horizontal="right"/>
    </xf>
    <xf numFmtId="164" fontId="1" fillId="0" borderId="0" xfId="18" applyNumberFormat="1" applyFont="1" applyFill="1" applyBorder="1" applyAlignment="1">
      <alignment horizontal="right"/>
    </xf>
    <xf numFmtId="165" fontId="1" fillId="0" borderId="0" xfId="18" applyNumberFormat="1" applyFont="1" applyFill="1" applyBorder="1" applyAlignment="1">
      <alignment horizontal="left"/>
    </xf>
    <xf numFmtId="164" fontId="1" fillId="0" borderId="0" xfId="18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5" fontId="2" fillId="0" borderId="1" xfId="18" applyNumberFormat="1" applyFont="1" applyFill="1" applyBorder="1" applyAlignment="1">
      <alignment horizontal="right"/>
    </xf>
    <xf numFmtId="164" fontId="2" fillId="0" borderId="1" xfId="18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165" fontId="8" fillId="0" borderId="2" xfId="18" applyNumberFormat="1" applyFont="1" applyFill="1" applyBorder="1" applyAlignment="1">
      <alignment horizontal="right"/>
    </xf>
    <xf numFmtId="164" fontId="8" fillId="0" borderId="2" xfId="18" applyNumberFormat="1" applyFont="1" applyFill="1" applyBorder="1" applyAlignment="1">
      <alignment horizontal="right"/>
    </xf>
    <xf numFmtId="168" fontId="1" fillId="0" borderId="0" xfId="18" applyNumberFormat="1" applyFont="1" applyFill="1" applyBorder="1" applyAlignment="1" applyProtection="1">
      <alignment horizontal="left"/>
      <protection/>
    </xf>
    <xf numFmtId="167" fontId="1" fillId="0" borderId="0" xfId="18" applyNumberFormat="1" applyFont="1" applyFill="1" applyBorder="1" applyAlignment="1" applyProtection="1">
      <alignment horizontal="left"/>
      <protection/>
    </xf>
    <xf numFmtId="169" fontId="1" fillId="0" borderId="0" xfId="18" applyNumberFormat="1" applyFont="1" applyFill="1" applyBorder="1" applyAlignment="1" applyProtection="1">
      <alignment horizontal="left"/>
      <protection/>
    </xf>
    <xf numFmtId="172" fontId="1" fillId="0" borderId="0" xfId="17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>
      <alignment horizontal="right"/>
    </xf>
    <xf numFmtId="164" fontId="1" fillId="0" borderId="0" xfId="18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5" fontId="1" fillId="0" borderId="0" xfId="18" applyNumberFormat="1" applyFont="1" applyFill="1" applyBorder="1" applyAlignment="1" applyProtection="1">
      <alignment horizontal="right"/>
      <protection/>
    </xf>
    <xf numFmtId="170" fontId="10" fillId="0" borderId="0" xfId="18" applyNumberFormat="1" applyFont="1" applyBorder="1" applyAlignment="1" applyProtection="1">
      <alignment horizontal="center"/>
      <protection/>
    </xf>
    <xf numFmtId="165" fontId="1" fillId="0" borderId="0" xfId="18" applyNumberFormat="1" applyFont="1" applyBorder="1" applyAlignment="1" applyProtection="1">
      <alignment horizontal="center"/>
      <protection/>
    </xf>
    <xf numFmtId="165" fontId="1" fillId="0" borderId="0" xfId="18" applyNumberFormat="1" applyFont="1" applyBorder="1" applyAlignment="1" applyProtection="1">
      <alignment/>
      <protection/>
    </xf>
    <xf numFmtId="165" fontId="9" fillId="0" borderId="0" xfId="18" applyNumberFormat="1" applyFont="1" applyBorder="1" applyAlignment="1" applyProtection="1">
      <alignment/>
      <protection/>
    </xf>
    <xf numFmtId="165" fontId="9" fillId="0" borderId="0" xfId="18" applyNumberFormat="1" applyFont="1" applyBorder="1" applyAlignment="1" applyProtection="1">
      <alignment horizontal="right"/>
      <protection/>
    </xf>
    <xf numFmtId="165" fontId="9" fillId="0" borderId="0" xfId="18" applyNumberFormat="1" applyFont="1" applyBorder="1" applyAlignment="1" applyProtection="1">
      <alignment horizontal="center"/>
      <protection/>
    </xf>
    <xf numFmtId="164" fontId="1" fillId="0" borderId="0" xfId="18" applyNumberFormat="1" applyFont="1" applyBorder="1" applyAlignment="1" applyProtection="1">
      <alignment/>
      <protection/>
    </xf>
    <xf numFmtId="165" fontId="14" fillId="0" borderId="0" xfId="18" applyNumberFormat="1" applyFont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center"/>
    </xf>
    <xf numFmtId="165" fontId="12" fillId="0" borderId="0" xfId="18" applyNumberFormat="1" applyFont="1" applyBorder="1" applyAlignment="1" applyProtection="1">
      <alignment horizontal="center"/>
      <protection locked="0"/>
    </xf>
    <xf numFmtId="165" fontId="12" fillId="0" borderId="0" xfId="18" applyNumberFormat="1" applyFont="1" applyBorder="1" applyAlignment="1" applyProtection="1">
      <alignment/>
      <protection locked="0"/>
    </xf>
    <xf numFmtId="170" fontId="12" fillId="0" borderId="0" xfId="18" applyNumberFormat="1" applyFont="1" applyBorder="1" applyAlignment="1" applyProtection="1">
      <alignment horizontal="center"/>
      <protection locked="0"/>
    </xf>
    <xf numFmtId="164" fontId="12" fillId="0" borderId="0" xfId="18" applyNumberFormat="1" applyFont="1" applyBorder="1" applyAlignment="1" applyProtection="1">
      <alignment horizontal="center"/>
      <protection locked="0"/>
    </xf>
    <xf numFmtId="164" fontId="12" fillId="0" borderId="0" xfId="18" applyNumberFormat="1" applyFont="1" applyBorder="1" applyAlignment="1" applyProtection="1">
      <alignment/>
      <protection locked="0"/>
    </xf>
    <xf numFmtId="0" fontId="1" fillId="0" borderId="0" xfId="18" applyNumberFormat="1" applyFont="1" applyBorder="1" applyAlignment="1" applyProtection="1">
      <alignment horizontal="center"/>
      <protection/>
    </xf>
    <xf numFmtId="0" fontId="9" fillId="0" borderId="4" xfId="18" applyNumberFormat="1" applyFont="1" applyBorder="1" applyAlignment="1" applyProtection="1">
      <alignment horizontal="center"/>
      <protection/>
    </xf>
    <xf numFmtId="0" fontId="9" fillId="0" borderId="5" xfId="18" applyNumberFormat="1" applyFont="1" applyBorder="1" applyAlignment="1" applyProtection="1">
      <alignment horizontal="center"/>
      <protection/>
    </xf>
    <xf numFmtId="0" fontId="12" fillId="0" borderId="4" xfId="18" applyNumberFormat="1" applyFont="1" applyBorder="1" applyAlignment="1" applyProtection="1">
      <alignment horizontal="center"/>
      <protection locked="0"/>
    </xf>
    <xf numFmtId="0" fontId="12" fillId="0" borderId="5" xfId="18" applyNumberFormat="1" applyFont="1" applyBorder="1" applyAlignment="1" applyProtection="1">
      <alignment horizontal="center"/>
      <protection locked="0"/>
    </xf>
    <xf numFmtId="165" fontId="1" fillId="0" borderId="5" xfId="18" applyNumberFormat="1" applyFont="1" applyBorder="1" applyAlignment="1" applyProtection="1">
      <alignment horizontal="center"/>
      <protection/>
    </xf>
    <xf numFmtId="164" fontId="12" fillId="0" borderId="4" xfId="18" applyNumberFormat="1" applyFont="1" applyBorder="1" applyAlignment="1" applyProtection="1">
      <alignment/>
      <protection locked="0"/>
    </xf>
    <xf numFmtId="164" fontId="1" fillId="0" borderId="5" xfId="18" applyNumberFormat="1" applyFont="1" applyBorder="1" applyAlignment="1" applyProtection="1">
      <alignment horizontal="center"/>
      <protection/>
    </xf>
    <xf numFmtId="165" fontId="12" fillId="0" borderId="4" xfId="18" applyNumberFormat="1" applyFont="1" applyBorder="1" applyAlignment="1" applyProtection="1">
      <alignment/>
      <protection locked="0"/>
    </xf>
    <xf numFmtId="165" fontId="9" fillId="0" borderId="0" xfId="18" applyNumberFormat="1" applyFont="1" applyBorder="1" applyAlignment="1" applyProtection="1">
      <alignment horizontal="center" wrapText="1"/>
      <protection/>
    </xf>
    <xf numFmtId="165" fontId="9" fillId="0" borderId="0" xfId="18" applyNumberFormat="1" applyFont="1" applyBorder="1" applyAlignment="1" applyProtection="1">
      <alignment horizontal="center"/>
      <protection/>
    </xf>
    <xf numFmtId="165" fontId="9" fillId="0" borderId="5" xfId="18" applyNumberFormat="1" applyFont="1" applyBorder="1" applyAlignment="1" applyProtection="1">
      <alignment horizontal="center" wrapText="1"/>
      <protection/>
    </xf>
    <xf numFmtId="165" fontId="9" fillId="0" borderId="5" xfId="18" applyNumberFormat="1" applyFont="1" applyBorder="1" applyAlignment="1" applyProtection="1">
      <alignment horizontal="center"/>
      <protection/>
    </xf>
    <xf numFmtId="0" fontId="13" fillId="0" borderId="4" xfId="18" applyNumberFormat="1" applyFont="1" applyBorder="1" applyAlignment="1" applyProtection="1">
      <alignment horizontal="center"/>
      <protection locked="0"/>
    </xf>
    <xf numFmtId="0" fontId="13" fillId="0" borderId="5" xfId="18" applyNumberFormat="1" applyFont="1" applyBorder="1" applyAlignment="1" applyProtection="1">
      <alignment horizontal="center"/>
      <protection locked="0"/>
    </xf>
    <xf numFmtId="165" fontId="9" fillId="0" borderId="0" xfId="18" applyNumberFormat="1" applyFont="1" applyBorder="1" applyAlignment="1" applyProtection="1">
      <alignment horizontal="right" wrapText="1"/>
      <protection/>
    </xf>
    <xf numFmtId="170" fontId="10" fillId="0" borderId="0" xfId="18" applyNumberFormat="1" applyFont="1" applyBorder="1" applyAlignment="1" applyProtection="1">
      <alignment horizontal="center" wrapText="1"/>
      <protection/>
    </xf>
    <xf numFmtId="165" fontId="9" fillId="0" borderId="4" xfId="18" applyNumberFormat="1" applyFont="1" applyBorder="1" applyAlignment="1" applyProtection="1">
      <alignment horizontal="right"/>
      <protection/>
    </xf>
    <xf numFmtId="165" fontId="9" fillId="0" borderId="0" xfId="18" applyNumberFormat="1" applyFont="1" applyBorder="1" applyAlignment="1" applyProtection="1">
      <alignment horizontal="right"/>
      <protection/>
    </xf>
    <xf numFmtId="165" fontId="11" fillId="2" borderId="3" xfId="18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142875</xdr:rowOff>
    </xdr:from>
    <xdr:to>
      <xdr:col>3</xdr:col>
      <xdr:colOff>295275</xdr:colOff>
      <xdr:row>1</xdr:row>
      <xdr:rowOff>466725</xdr:rowOff>
    </xdr:to>
    <xdr:pic>
      <xdr:nvPicPr>
        <xdr:cNvPr id="1" name="knpKateg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0005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</xdr:row>
      <xdr:rowOff>142875</xdr:rowOff>
    </xdr:from>
    <xdr:to>
      <xdr:col>7</xdr:col>
      <xdr:colOff>57150</xdr:colOff>
      <xdr:row>1</xdr:row>
      <xdr:rowOff>466725</xdr:rowOff>
    </xdr:to>
    <xdr:pic>
      <xdr:nvPicPr>
        <xdr:cNvPr id="2" name="knpPakklis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00050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38100</xdr:rowOff>
    </xdr:from>
    <xdr:to>
      <xdr:col>1</xdr:col>
      <xdr:colOff>295275</xdr:colOff>
      <xdr:row>3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7150" y="295275"/>
          <a:ext cx="2495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 denne lista fyller du ut alt hva du ønsker å ha med, hvilke kategori det tilhører, hvor mye hver enhet veier og hvem som skal bære det enten i sekken eller på kroppen som påkledning. Kun der det er skrevet med blått kan det endres.
For å lage nye rapporter basert på de endringer som er gjort i dette regnearket, trykker du på knappene til høyre. 
</a:t>
          </a:r>
        </a:p>
      </xdr:txBody>
    </xdr:sp>
    <xdr:clientData/>
  </xdr:twoCellAnchor>
  <xdr:twoCellAnchor>
    <xdr:from>
      <xdr:col>7</xdr:col>
      <xdr:colOff>180975</xdr:colOff>
      <xdr:row>1</xdr:row>
      <xdr:rowOff>104775</xdr:rowOff>
    </xdr:from>
    <xdr:to>
      <xdr:col>11</xdr:col>
      <xdr:colOff>609600</xdr:colOff>
      <xdr:row>1</xdr:row>
      <xdr:rowOff>581025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5753100" y="361950"/>
          <a:ext cx="2266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Tenker å lage til en forbruksliste også, men har ikke kommet så langt enda...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Z18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33.8515625" style="37" customWidth="1"/>
    <col min="2" max="2" width="5.421875" style="38" bestFit="1" customWidth="1"/>
    <col min="3" max="3" width="18.28125" style="37" bestFit="1" customWidth="1"/>
    <col min="4" max="4" width="5.8515625" style="36" customWidth="1"/>
    <col min="5" max="5" width="7.28125" style="37" bestFit="1" customWidth="1"/>
    <col min="6" max="6" width="5.421875" style="38" bestFit="1" customWidth="1"/>
    <col min="7" max="7" width="7.421875" style="29" bestFit="1" customWidth="1"/>
    <col min="8" max="8" width="10.00390625" style="49" bestFit="1" customWidth="1"/>
    <col min="9" max="9" width="5.8515625" style="29" bestFit="1" customWidth="1"/>
    <col min="10" max="10" width="5.8515625" style="36" customWidth="1"/>
    <col min="11" max="11" width="5.8515625" style="46" customWidth="1"/>
    <col min="12" max="12" width="9.28125" style="29" bestFit="1" customWidth="1"/>
    <col min="13" max="13" width="7.140625" style="44" customWidth="1"/>
    <col min="14" max="14" width="7.140625" style="45" customWidth="1"/>
    <col min="15" max="15" width="7.140625" style="44" customWidth="1"/>
    <col min="16" max="16" width="7.140625" style="45" customWidth="1"/>
    <col min="17" max="17" width="7.140625" style="44" customWidth="1"/>
    <col min="18" max="18" width="7.140625" style="45" customWidth="1"/>
    <col min="19" max="19" width="7.140625" style="44" customWidth="1"/>
    <col min="20" max="20" width="7.140625" style="45" customWidth="1"/>
    <col min="21" max="21" width="7.140625" style="44" customWidth="1"/>
    <col min="22" max="22" width="7.140625" style="45" customWidth="1"/>
    <col min="23" max="23" width="7.140625" style="44" customWidth="1"/>
    <col min="24" max="24" width="7.140625" style="45" customWidth="1"/>
    <col min="25" max="25" width="7.140625" style="44" customWidth="1"/>
    <col min="26" max="26" width="7.140625" style="45" customWidth="1"/>
    <col min="27" max="16384" width="11.421875" style="29" customWidth="1"/>
  </cols>
  <sheetData>
    <row r="1" spans="1:26" ht="20.25">
      <c r="A1" s="60" t="s">
        <v>213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56.25" customHeight="1">
      <c r="A2" s="34"/>
      <c r="B2" s="1"/>
      <c r="C2" s="29"/>
      <c r="D2" s="28"/>
      <c r="E2" s="29"/>
      <c r="F2" s="1"/>
      <c r="H2" s="29"/>
      <c r="J2" s="28"/>
      <c r="K2" s="28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30" customFormat="1" ht="18.75" customHeight="1">
      <c r="A3" s="34"/>
      <c r="B3" s="27"/>
      <c r="D3" s="50" t="s">
        <v>212</v>
      </c>
      <c r="E3" s="56" t="s">
        <v>216</v>
      </c>
      <c r="F3" s="57" t="s">
        <v>217</v>
      </c>
      <c r="G3" s="56" t="s">
        <v>215</v>
      </c>
      <c r="H3" s="58" t="s">
        <v>218</v>
      </c>
      <c r="I3" s="59"/>
      <c r="J3" s="50"/>
      <c r="K3" s="52" t="s">
        <v>211</v>
      </c>
      <c r="L3" s="32" t="s">
        <v>199</v>
      </c>
      <c r="M3" s="54" t="s">
        <v>145</v>
      </c>
      <c r="N3" s="55"/>
      <c r="O3" s="54" t="s">
        <v>146</v>
      </c>
      <c r="P3" s="55"/>
      <c r="Q3" s="54"/>
      <c r="R3" s="55"/>
      <c r="S3" s="54"/>
      <c r="T3" s="55"/>
      <c r="U3" s="54"/>
      <c r="V3" s="55"/>
      <c r="W3" s="54"/>
      <c r="X3" s="55"/>
      <c r="Y3" s="54"/>
      <c r="Z3" s="55"/>
    </row>
    <row r="4" spans="1:26" s="30" customFormat="1" ht="18.75" customHeight="1">
      <c r="A4" s="30" t="s">
        <v>147</v>
      </c>
      <c r="B4" s="27" t="s">
        <v>214</v>
      </c>
      <c r="C4" s="30" t="s">
        <v>187</v>
      </c>
      <c r="D4" s="51"/>
      <c r="E4" s="56"/>
      <c r="F4" s="57"/>
      <c r="G4" s="56"/>
      <c r="H4" s="58"/>
      <c r="I4" s="59"/>
      <c r="J4" s="51"/>
      <c r="K4" s="53" t="s">
        <v>211</v>
      </c>
      <c r="L4" s="31" t="s">
        <v>189</v>
      </c>
      <c r="M4" s="42" t="s">
        <v>45</v>
      </c>
      <c r="N4" s="43" t="s">
        <v>44</v>
      </c>
      <c r="O4" s="42" t="str">
        <f>IF(O3="","",$M$4)</f>
        <v>på kropp</v>
      </c>
      <c r="P4" s="43" t="str">
        <f>IF(O3="","",$N$4)</f>
        <v>i sekk</v>
      </c>
      <c r="Q4" s="42">
        <f>IF(Q3="","",$M$4)</f>
      </c>
      <c r="R4" s="43">
        <f>IF(Q3="","",$N$4)</f>
      </c>
      <c r="S4" s="42">
        <f>IF(S3="","",$M$4)</f>
      </c>
      <c r="T4" s="43">
        <f>IF(S3="","",$N$4)</f>
      </c>
      <c r="U4" s="42">
        <f>IF(U3="","",$M$4)</f>
      </c>
      <c r="V4" s="43">
        <f>IF(U3="","",$N$4)</f>
      </c>
      <c r="W4" s="42">
        <f>IF(W3="","",$M$4)</f>
      </c>
      <c r="X4" s="43">
        <f>IF(W3="","",$N$4)</f>
      </c>
      <c r="Y4" s="42">
        <f>IF(Y3="","",$M$4)</f>
      </c>
      <c r="Z4" s="43">
        <f>IF(Y3="","",$N$4)</f>
      </c>
    </row>
    <row r="5" spans="1:14" ht="12.75" customHeight="1">
      <c r="A5" s="37" t="s">
        <v>15</v>
      </c>
      <c r="B5" s="38">
        <v>1</v>
      </c>
      <c r="C5" s="37" t="s">
        <v>22</v>
      </c>
      <c r="D5" s="39" t="s">
        <v>191</v>
      </c>
      <c r="E5" s="40">
        <v>2167</v>
      </c>
      <c r="F5" s="38">
        <f>IF(A5&lt;&gt;"",1,0)</f>
        <v>1</v>
      </c>
      <c r="G5" s="33">
        <f>F5*E5</f>
        <v>2167</v>
      </c>
      <c r="H5" s="47">
        <v>1</v>
      </c>
      <c r="I5" s="33" t="str">
        <f>IF(H5&gt;F5,"gram",IF(H5="","",IF(H5=0,"-","stk")))</f>
        <v>stk</v>
      </c>
      <c r="J5" s="39"/>
      <c r="K5" s="48">
        <f>IF(I5="","",IF(I5="gram",G5-H5,(F5-H5)*E5))</f>
        <v>0</v>
      </c>
      <c r="L5" s="33">
        <f aca="true" t="shared" si="0" ref="L5:L36">F5-SUM(M5:P5)</f>
        <v>0</v>
      </c>
      <c r="N5" s="45">
        <v>1</v>
      </c>
    </row>
    <row r="6" spans="1:16" ht="12.75" customHeight="1">
      <c r="A6" s="37" t="s">
        <v>27</v>
      </c>
      <c r="B6" s="38">
        <v>1</v>
      </c>
      <c r="C6" s="37" t="s">
        <v>22</v>
      </c>
      <c r="D6" s="39" t="s">
        <v>191</v>
      </c>
      <c r="E6" s="40">
        <v>2000</v>
      </c>
      <c r="F6" s="38">
        <f>IF(A6&lt;&gt;"",1,0)</f>
        <v>1</v>
      </c>
      <c r="G6" s="33">
        <f aca="true" t="shared" si="1" ref="G6:G66">F6*E6</f>
        <v>2000</v>
      </c>
      <c r="H6" s="47">
        <v>1</v>
      </c>
      <c r="I6" s="33" t="str">
        <f aca="true" t="shared" si="2" ref="I6:I66">IF(H6&gt;F6,"gram",IF(H6="","",IF(H6=0,"-","stk")))</f>
        <v>stk</v>
      </c>
      <c r="J6" s="39"/>
      <c r="K6" s="48">
        <f aca="true" t="shared" si="3" ref="K6:K69">IF(I6="","",IF(I6="gram",G6-H6,(F6-H6)*E6))</f>
        <v>0</v>
      </c>
      <c r="L6" s="33">
        <f t="shared" si="0"/>
        <v>0</v>
      </c>
      <c r="P6" s="45">
        <v>1</v>
      </c>
    </row>
    <row r="7" spans="1:14" ht="12.75" customHeight="1">
      <c r="A7" s="37" t="s">
        <v>16</v>
      </c>
      <c r="B7" s="38">
        <v>1</v>
      </c>
      <c r="C7" s="37" t="s">
        <v>22</v>
      </c>
      <c r="D7" s="39" t="s">
        <v>191</v>
      </c>
      <c r="E7" s="40">
        <v>578</v>
      </c>
      <c r="F7" s="38">
        <f>IF(A7&lt;&gt;"",1,0)</f>
        <v>1</v>
      </c>
      <c r="G7" s="33">
        <f t="shared" si="1"/>
        <v>578</v>
      </c>
      <c r="H7" s="47">
        <v>1</v>
      </c>
      <c r="I7" s="33" t="str">
        <f t="shared" si="2"/>
        <v>stk</v>
      </c>
      <c r="J7" s="39"/>
      <c r="K7" s="48">
        <f t="shared" si="3"/>
        <v>0</v>
      </c>
      <c r="L7" s="33">
        <f t="shared" si="0"/>
        <v>0</v>
      </c>
      <c r="N7" s="45">
        <v>1</v>
      </c>
    </row>
    <row r="8" spans="1:16" ht="12.75" customHeight="1">
      <c r="A8" s="37" t="s">
        <v>19</v>
      </c>
      <c r="B8" s="38">
        <v>1</v>
      </c>
      <c r="C8" s="37" t="s">
        <v>22</v>
      </c>
      <c r="D8" s="39" t="s">
        <v>191</v>
      </c>
      <c r="E8" s="40">
        <v>442</v>
      </c>
      <c r="F8" s="38">
        <f>IF(A8&lt;&gt;"",1,0)</f>
        <v>1</v>
      </c>
      <c r="G8" s="33">
        <f t="shared" si="1"/>
        <v>442</v>
      </c>
      <c r="H8" s="47">
        <v>1</v>
      </c>
      <c r="I8" s="33" t="str">
        <f t="shared" si="2"/>
        <v>stk</v>
      </c>
      <c r="J8" s="39"/>
      <c r="K8" s="48">
        <f t="shared" si="3"/>
        <v>0</v>
      </c>
      <c r="L8" s="33">
        <f t="shared" si="0"/>
        <v>0</v>
      </c>
      <c r="P8" s="45">
        <v>1</v>
      </c>
    </row>
    <row r="9" spans="1:14" ht="12.75" customHeight="1">
      <c r="A9" s="37" t="s">
        <v>26</v>
      </c>
      <c r="B9" s="38">
        <v>1</v>
      </c>
      <c r="C9" s="37" t="s">
        <v>22</v>
      </c>
      <c r="D9" s="39" t="s">
        <v>191</v>
      </c>
      <c r="E9" s="40">
        <v>3574</v>
      </c>
      <c r="F9" s="38">
        <f>IF(A9&lt;&gt;"",1,0)</f>
        <v>1</v>
      </c>
      <c r="G9" s="33">
        <f t="shared" si="1"/>
        <v>3574</v>
      </c>
      <c r="H9" s="47">
        <v>1</v>
      </c>
      <c r="I9" s="33" t="str">
        <f t="shared" si="2"/>
        <v>stk</v>
      </c>
      <c r="J9" s="39"/>
      <c r="K9" s="48">
        <f t="shared" si="3"/>
        <v>0</v>
      </c>
      <c r="L9" s="33">
        <f t="shared" si="0"/>
        <v>0</v>
      </c>
      <c r="N9" s="45">
        <v>1</v>
      </c>
    </row>
    <row r="10" spans="1:12" ht="12.75" customHeight="1">
      <c r="A10" s="37" t="s">
        <v>48</v>
      </c>
      <c r="B10" s="38">
        <v>2</v>
      </c>
      <c r="C10" s="37" t="s">
        <v>22</v>
      </c>
      <c r="D10" s="39" t="s">
        <v>191</v>
      </c>
      <c r="E10" s="40">
        <v>190</v>
      </c>
      <c r="F10" s="38">
        <v>0</v>
      </c>
      <c r="G10" s="33">
        <f t="shared" si="1"/>
        <v>0</v>
      </c>
      <c r="H10" s="47">
        <v>0</v>
      </c>
      <c r="I10" s="33" t="str">
        <f t="shared" si="2"/>
        <v>-</v>
      </c>
      <c r="J10" s="39"/>
      <c r="K10" s="48">
        <f t="shared" si="3"/>
        <v>0</v>
      </c>
      <c r="L10" s="33">
        <f t="shared" si="0"/>
        <v>0</v>
      </c>
    </row>
    <row r="11" spans="1:16" ht="12.75" customHeight="1">
      <c r="A11" s="37" t="s">
        <v>2</v>
      </c>
      <c r="B11" s="38">
        <v>1</v>
      </c>
      <c r="C11" s="37" t="s">
        <v>154</v>
      </c>
      <c r="D11" s="39" t="s">
        <v>191</v>
      </c>
      <c r="E11" s="40">
        <v>319</v>
      </c>
      <c r="F11" s="38">
        <f>IF(A11&lt;&gt;"",1,0)</f>
        <v>1</v>
      </c>
      <c r="G11" s="33">
        <f t="shared" si="1"/>
        <v>319</v>
      </c>
      <c r="H11" s="47">
        <v>1</v>
      </c>
      <c r="I11" s="33" t="str">
        <f t="shared" si="2"/>
        <v>stk</v>
      </c>
      <c r="J11" s="39"/>
      <c r="K11" s="48">
        <f t="shared" si="3"/>
        <v>0</v>
      </c>
      <c r="L11" s="33">
        <f t="shared" si="0"/>
        <v>0</v>
      </c>
      <c r="P11" s="45">
        <v>1</v>
      </c>
    </row>
    <row r="12" spans="1:16" ht="12.75" customHeight="1">
      <c r="A12" s="37" t="s">
        <v>3</v>
      </c>
      <c r="B12" s="38">
        <v>1</v>
      </c>
      <c r="C12" s="37" t="s">
        <v>154</v>
      </c>
      <c r="D12" s="39" t="s">
        <v>191</v>
      </c>
      <c r="E12" s="40">
        <v>691</v>
      </c>
      <c r="F12" s="38">
        <f>IF(A12&lt;&gt;"",1,0)</f>
        <v>1</v>
      </c>
      <c r="G12" s="33">
        <f t="shared" si="1"/>
        <v>691</v>
      </c>
      <c r="H12" s="47">
        <v>1</v>
      </c>
      <c r="I12" s="33" t="str">
        <f t="shared" si="2"/>
        <v>stk</v>
      </c>
      <c r="J12" s="39"/>
      <c r="K12" s="48">
        <f t="shared" si="3"/>
        <v>0</v>
      </c>
      <c r="L12" s="33">
        <f t="shared" si="0"/>
        <v>0</v>
      </c>
      <c r="P12" s="45">
        <v>1</v>
      </c>
    </row>
    <row r="13" spans="1:16" ht="12.75" customHeight="1">
      <c r="A13" s="37" t="s">
        <v>152</v>
      </c>
      <c r="B13" s="38">
        <v>1</v>
      </c>
      <c r="C13" s="37" t="s">
        <v>154</v>
      </c>
      <c r="D13" s="39" t="s">
        <v>191</v>
      </c>
      <c r="E13" s="40">
        <v>82.5</v>
      </c>
      <c r="F13" s="38">
        <v>2</v>
      </c>
      <c r="G13" s="33">
        <f t="shared" si="1"/>
        <v>165</v>
      </c>
      <c r="H13" s="47">
        <v>2</v>
      </c>
      <c r="I13" s="33" t="str">
        <f t="shared" si="2"/>
        <v>stk</v>
      </c>
      <c r="J13" s="39"/>
      <c r="K13" s="48">
        <f t="shared" si="3"/>
        <v>0</v>
      </c>
      <c r="L13" s="33">
        <f t="shared" si="0"/>
        <v>0</v>
      </c>
      <c r="P13" s="45">
        <v>2</v>
      </c>
    </row>
    <row r="14" spans="1:16" ht="12.75" customHeight="1">
      <c r="A14" s="37" t="s">
        <v>153</v>
      </c>
      <c r="B14" s="38">
        <v>1</v>
      </c>
      <c r="C14" s="37" t="s">
        <v>154</v>
      </c>
      <c r="D14" s="39" t="s">
        <v>191</v>
      </c>
      <c r="E14" s="40">
        <v>49.5</v>
      </c>
      <c r="F14" s="38">
        <v>2</v>
      </c>
      <c r="G14" s="33">
        <f t="shared" si="1"/>
        <v>99</v>
      </c>
      <c r="H14" s="47">
        <v>2</v>
      </c>
      <c r="I14" s="33" t="str">
        <f t="shared" si="2"/>
        <v>stk</v>
      </c>
      <c r="J14" s="39"/>
      <c r="K14" s="48">
        <f t="shared" si="3"/>
        <v>0</v>
      </c>
      <c r="L14" s="33">
        <f t="shared" si="0"/>
        <v>0</v>
      </c>
      <c r="P14" s="45">
        <v>2</v>
      </c>
    </row>
    <row r="15" spans="1:16" ht="12.75" customHeight="1">
      <c r="A15" s="37" t="s">
        <v>4</v>
      </c>
      <c r="B15" s="38">
        <v>4</v>
      </c>
      <c r="C15" s="37" t="s">
        <v>154</v>
      </c>
      <c r="D15" s="39" t="s">
        <v>191</v>
      </c>
      <c r="E15" s="40">
        <v>91</v>
      </c>
      <c r="F15" s="38">
        <v>2</v>
      </c>
      <c r="G15" s="33">
        <f t="shared" si="1"/>
        <v>182</v>
      </c>
      <c r="H15" s="47">
        <v>2</v>
      </c>
      <c r="I15" s="33" t="str">
        <f t="shared" si="2"/>
        <v>stk</v>
      </c>
      <c r="J15" s="39"/>
      <c r="K15" s="48">
        <f t="shared" si="3"/>
        <v>0</v>
      </c>
      <c r="L15" s="33">
        <f t="shared" si="0"/>
        <v>0</v>
      </c>
      <c r="P15" s="45">
        <v>2</v>
      </c>
    </row>
    <row r="16" spans="1:16" ht="12.75" customHeight="1">
      <c r="A16" s="37" t="s">
        <v>8</v>
      </c>
      <c r="B16" s="38">
        <v>1</v>
      </c>
      <c r="C16" s="37" t="s">
        <v>154</v>
      </c>
      <c r="D16" s="39" t="s">
        <v>191</v>
      </c>
      <c r="E16" s="40">
        <v>83</v>
      </c>
      <c r="F16" s="38">
        <f>IF(A16&lt;&gt;"",1,0)</f>
        <v>1</v>
      </c>
      <c r="G16" s="33">
        <f t="shared" si="1"/>
        <v>83</v>
      </c>
      <c r="H16" s="47">
        <v>1</v>
      </c>
      <c r="I16" s="33" t="str">
        <f t="shared" si="2"/>
        <v>stk</v>
      </c>
      <c r="J16" s="39"/>
      <c r="K16" s="48">
        <f t="shared" si="3"/>
        <v>0</v>
      </c>
      <c r="L16" s="33">
        <f t="shared" si="0"/>
        <v>0</v>
      </c>
      <c r="P16" s="45">
        <v>1</v>
      </c>
    </row>
    <row r="17" spans="1:16" ht="12.75" customHeight="1">
      <c r="A17" s="37" t="s">
        <v>141</v>
      </c>
      <c r="B17" s="38">
        <v>2</v>
      </c>
      <c r="C17" s="37" t="s">
        <v>154</v>
      </c>
      <c r="D17" s="39" t="s">
        <v>191</v>
      </c>
      <c r="E17" s="40">
        <v>29</v>
      </c>
      <c r="F17" s="38">
        <f>IF(A17&lt;&gt;"",1,0)</f>
        <v>1</v>
      </c>
      <c r="G17" s="33">
        <f t="shared" si="1"/>
        <v>29</v>
      </c>
      <c r="H17" s="47">
        <v>1</v>
      </c>
      <c r="I17" s="33" t="str">
        <f t="shared" si="2"/>
        <v>stk</v>
      </c>
      <c r="J17" s="39"/>
      <c r="K17" s="48">
        <f t="shared" si="3"/>
        <v>0</v>
      </c>
      <c r="L17" s="33">
        <f t="shared" si="0"/>
        <v>0</v>
      </c>
      <c r="P17" s="45">
        <v>1</v>
      </c>
    </row>
    <row r="18" spans="1:12" ht="12.75" customHeight="1">
      <c r="A18" s="37" t="s">
        <v>81</v>
      </c>
      <c r="B18" s="38">
        <v>1</v>
      </c>
      <c r="C18" s="37" t="s">
        <v>154</v>
      </c>
      <c r="D18" s="39" t="s">
        <v>191</v>
      </c>
      <c r="E18" s="40">
        <v>31</v>
      </c>
      <c r="F18" s="38">
        <v>0</v>
      </c>
      <c r="G18" s="33">
        <f t="shared" si="1"/>
        <v>0</v>
      </c>
      <c r="H18" s="47">
        <v>0</v>
      </c>
      <c r="I18" s="33" t="str">
        <f t="shared" si="2"/>
        <v>-</v>
      </c>
      <c r="J18" s="39"/>
      <c r="K18" s="48">
        <f t="shared" si="3"/>
        <v>0</v>
      </c>
      <c r="L18" s="33">
        <f t="shared" si="0"/>
        <v>0</v>
      </c>
    </row>
    <row r="19" spans="1:12" ht="12.75" customHeight="1">
      <c r="A19" s="37" t="s">
        <v>82</v>
      </c>
      <c r="B19" s="38">
        <v>2</v>
      </c>
      <c r="C19" s="37" t="s">
        <v>154</v>
      </c>
      <c r="D19" s="39" t="s">
        <v>191</v>
      </c>
      <c r="E19" s="40">
        <v>53</v>
      </c>
      <c r="F19" s="38">
        <v>0</v>
      </c>
      <c r="G19" s="33">
        <f t="shared" si="1"/>
        <v>0</v>
      </c>
      <c r="H19" s="47">
        <v>0</v>
      </c>
      <c r="I19" s="33" t="str">
        <f t="shared" si="2"/>
        <v>-</v>
      </c>
      <c r="J19" s="39"/>
      <c r="K19" s="48">
        <f t="shared" si="3"/>
        <v>0</v>
      </c>
      <c r="L19" s="33">
        <f t="shared" si="0"/>
        <v>0</v>
      </c>
    </row>
    <row r="20" spans="1:16" ht="12.75" customHeight="1">
      <c r="A20" s="37" t="s">
        <v>155</v>
      </c>
      <c r="B20" s="38">
        <v>3</v>
      </c>
      <c r="C20" s="37" t="s">
        <v>154</v>
      </c>
      <c r="D20" s="39" t="s">
        <v>191</v>
      </c>
      <c r="E20" s="40">
        <v>45</v>
      </c>
      <c r="F20" s="38">
        <v>3</v>
      </c>
      <c r="G20" s="33">
        <f t="shared" si="1"/>
        <v>135</v>
      </c>
      <c r="H20" s="47">
        <v>3</v>
      </c>
      <c r="I20" s="33" t="str">
        <f t="shared" si="2"/>
        <v>stk</v>
      </c>
      <c r="J20" s="39"/>
      <c r="K20" s="48">
        <f t="shared" si="3"/>
        <v>0</v>
      </c>
      <c r="L20" s="33">
        <f t="shared" si="0"/>
        <v>0</v>
      </c>
      <c r="P20" s="45">
        <v>3</v>
      </c>
    </row>
    <row r="21" spans="1:16" ht="12.75" customHeight="1">
      <c r="A21" s="37" t="s">
        <v>69</v>
      </c>
      <c r="B21" s="38" t="s">
        <v>224</v>
      </c>
      <c r="C21" s="37" t="s">
        <v>29</v>
      </c>
      <c r="D21" s="39" t="s">
        <v>190</v>
      </c>
      <c r="E21" s="40">
        <f>302-45</f>
        <v>257</v>
      </c>
      <c r="F21" s="38">
        <v>1</v>
      </c>
      <c r="G21" s="33">
        <f t="shared" si="1"/>
        <v>257</v>
      </c>
      <c r="H21" s="47">
        <f>E21+E20-93</f>
        <v>209</v>
      </c>
      <c r="I21" s="33" t="str">
        <f t="shared" si="2"/>
        <v>gram</v>
      </c>
      <c r="J21" s="39"/>
      <c r="K21" s="48">
        <f t="shared" si="3"/>
        <v>48</v>
      </c>
      <c r="L21" s="33">
        <f t="shared" si="0"/>
        <v>0</v>
      </c>
      <c r="P21" s="45">
        <v>1</v>
      </c>
    </row>
    <row r="22" spans="1:16" ht="12.75" customHeight="1">
      <c r="A22" s="37" t="s">
        <v>129</v>
      </c>
      <c r="B22" s="38" t="s">
        <v>224</v>
      </c>
      <c r="C22" s="37" t="s">
        <v>29</v>
      </c>
      <c r="D22" s="39" t="s">
        <v>190</v>
      </c>
      <c r="E22" s="40">
        <f>265-45</f>
        <v>220</v>
      </c>
      <c r="F22" s="38">
        <v>1</v>
      </c>
      <c r="G22" s="33">
        <f t="shared" si="1"/>
        <v>220</v>
      </c>
      <c r="H22" s="47">
        <f>E22+E20-162</f>
        <v>103</v>
      </c>
      <c r="I22" s="33" t="str">
        <f t="shared" si="2"/>
        <v>gram</v>
      </c>
      <c r="J22" s="39"/>
      <c r="K22" s="48">
        <f t="shared" si="3"/>
        <v>117</v>
      </c>
      <c r="L22" s="33">
        <f t="shared" si="0"/>
        <v>0</v>
      </c>
      <c r="P22" s="45">
        <v>1</v>
      </c>
    </row>
    <row r="23" spans="1:16" ht="12.75" customHeight="1">
      <c r="A23" s="37" t="s">
        <v>128</v>
      </c>
      <c r="B23" s="38" t="s">
        <v>224</v>
      </c>
      <c r="C23" s="37" t="s">
        <v>182</v>
      </c>
      <c r="D23" s="39" t="s">
        <v>190</v>
      </c>
      <c r="E23" s="40">
        <f>320-45</f>
        <v>275</v>
      </c>
      <c r="F23" s="38">
        <f>IF(A23&lt;&gt;"",1,0)</f>
        <v>1</v>
      </c>
      <c r="G23" s="33">
        <f t="shared" si="1"/>
        <v>275</v>
      </c>
      <c r="H23" s="47">
        <f>E23+E20-280</f>
        <v>40</v>
      </c>
      <c r="I23" s="33" t="str">
        <f t="shared" si="2"/>
        <v>gram</v>
      </c>
      <c r="J23" s="39"/>
      <c r="K23" s="48">
        <f t="shared" si="3"/>
        <v>235</v>
      </c>
      <c r="L23" s="33">
        <f t="shared" si="0"/>
        <v>0</v>
      </c>
      <c r="P23" s="45">
        <v>1</v>
      </c>
    </row>
    <row r="24" spans="1:16" ht="12.75" customHeight="1">
      <c r="A24" s="37" t="s">
        <v>156</v>
      </c>
      <c r="B24" s="38">
        <v>1</v>
      </c>
      <c r="C24" s="37" t="s">
        <v>149</v>
      </c>
      <c r="D24" s="39" t="s">
        <v>191</v>
      </c>
      <c r="E24" s="40">
        <v>12</v>
      </c>
      <c r="F24" s="38">
        <v>1</v>
      </c>
      <c r="G24" s="33">
        <f t="shared" si="1"/>
        <v>12</v>
      </c>
      <c r="H24" s="47">
        <v>1</v>
      </c>
      <c r="I24" s="33" t="str">
        <f t="shared" si="2"/>
        <v>stk</v>
      </c>
      <c r="J24" s="39"/>
      <c r="K24" s="48">
        <f t="shared" si="3"/>
        <v>0</v>
      </c>
      <c r="L24" s="33">
        <f t="shared" si="0"/>
        <v>0</v>
      </c>
      <c r="P24" s="45">
        <v>1</v>
      </c>
    </row>
    <row r="25" spans="1:16" ht="12.75" customHeight="1">
      <c r="A25" s="37" t="s">
        <v>95</v>
      </c>
      <c r="B25" s="38" t="s">
        <v>224</v>
      </c>
      <c r="C25" s="37" t="s">
        <v>182</v>
      </c>
      <c r="D25" s="39" t="s">
        <v>190</v>
      </c>
      <c r="E25" s="40">
        <f>142-12</f>
        <v>130</v>
      </c>
      <c r="F25" s="38">
        <f>IF(A25&lt;&gt;"",1,0)</f>
        <v>1</v>
      </c>
      <c r="G25" s="33">
        <f t="shared" si="1"/>
        <v>130</v>
      </c>
      <c r="H25" s="47">
        <f>E25+E24-127</f>
        <v>15</v>
      </c>
      <c r="I25" s="33" t="str">
        <f t="shared" si="2"/>
        <v>gram</v>
      </c>
      <c r="J25" s="39"/>
      <c r="K25" s="48">
        <f t="shared" si="3"/>
        <v>115</v>
      </c>
      <c r="L25" s="33">
        <f t="shared" si="0"/>
        <v>0</v>
      </c>
      <c r="P25" s="45">
        <v>1</v>
      </c>
    </row>
    <row r="26" spans="1:16" ht="12.75" customHeight="1">
      <c r="A26" s="37" t="s">
        <v>80</v>
      </c>
      <c r="B26" s="38">
        <v>5</v>
      </c>
      <c r="C26" s="37" t="s">
        <v>149</v>
      </c>
      <c r="D26" s="39" t="s">
        <v>191</v>
      </c>
      <c r="E26" s="40">
        <v>15</v>
      </c>
      <c r="F26" s="38">
        <v>3</v>
      </c>
      <c r="G26" s="33">
        <f t="shared" si="1"/>
        <v>45</v>
      </c>
      <c r="H26" s="47">
        <v>3</v>
      </c>
      <c r="I26" s="33" t="str">
        <f t="shared" si="2"/>
        <v>stk</v>
      </c>
      <c r="J26" s="39"/>
      <c r="K26" s="48">
        <f t="shared" si="3"/>
        <v>0</v>
      </c>
      <c r="L26" s="33">
        <f t="shared" si="0"/>
        <v>0</v>
      </c>
      <c r="P26" s="45">
        <v>3</v>
      </c>
    </row>
    <row r="27" spans="1:16" ht="12.75" customHeight="1">
      <c r="A27" s="37" t="s">
        <v>30</v>
      </c>
      <c r="B27" s="38" t="s">
        <v>224</v>
      </c>
      <c r="C27" s="37" t="s">
        <v>29</v>
      </c>
      <c r="D27" s="39" t="s">
        <v>190</v>
      </c>
      <c r="E27" s="40">
        <f>59-15</f>
        <v>44</v>
      </c>
      <c r="F27" s="38">
        <v>1</v>
      </c>
      <c r="G27" s="33">
        <f t="shared" si="1"/>
        <v>44</v>
      </c>
      <c r="H27" s="47">
        <f>E27+E26-50</f>
        <v>9</v>
      </c>
      <c r="I27" s="33" t="str">
        <f t="shared" si="2"/>
        <v>gram</v>
      </c>
      <c r="J27" s="39"/>
      <c r="K27" s="48">
        <f t="shared" si="3"/>
        <v>35</v>
      </c>
      <c r="L27" s="33">
        <f t="shared" si="0"/>
        <v>0</v>
      </c>
      <c r="P27" s="45">
        <v>1</v>
      </c>
    </row>
    <row r="28" spans="1:16" ht="12.75" customHeight="1">
      <c r="A28" s="37" t="s">
        <v>59</v>
      </c>
      <c r="B28" s="38" t="s">
        <v>224</v>
      </c>
      <c r="C28" s="37" t="s">
        <v>29</v>
      </c>
      <c r="D28" s="39" t="s">
        <v>190</v>
      </c>
      <c r="E28" s="40">
        <f>121-15</f>
        <v>106</v>
      </c>
      <c r="F28" s="38">
        <v>1</v>
      </c>
      <c r="G28" s="33">
        <f t="shared" si="1"/>
        <v>106</v>
      </c>
      <c r="H28" s="47">
        <f>E28+E26-96</f>
        <v>25</v>
      </c>
      <c r="I28" s="33" t="str">
        <f t="shared" si="2"/>
        <v>gram</v>
      </c>
      <c r="J28" s="39"/>
      <c r="K28" s="48">
        <f t="shared" si="3"/>
        <v>81</v>
      </c>
      <c r="L28" s="33">
        <f t="shared" si="0"/>
        <v>0</v>
      </c>
      <c r="P28" s="45">
        <v>1</v>
      </c>
    </row>
    <row r="29" spans="1:16" ht="12.75" customHeight="1">
      <c r="A29" s="37" t="s">
        <v>61</v>
      </c>
      <c r="B29" s="38" t="s">
        <v>224</v>
      </c>
      <c r="C29" s="37" t="s">
        <v>29</v>
      </c>
      <c r="D29" s="39" t="s">
        <v>190</v>
      </c>
      <c r="E29" s="40">
        <f>89-15</f>
        <v>74</v>
      </c>
      <c r="F29" s="38">
        <v>1</v>
      </c>
      <c r="G29" s="33">
        <f t="shared" si="1"/>
        <v>74</v>
      </c>
      <c r="H29" s="47">
        <f>E29+E26-50</f>
        <v>39</v>
      </c>
      <c r="I29" s="33" t="str">
        <f t="shared" si="2"/>
        <v>gram</v>
      </c>
      <c r="J29" s="39"/>
      <c r="K29" s="48">
        <f t="shared" si="3"/>
        <v>35</v>
      </c>
      <c r="L29" s="33">
        <f t="shared" si="0"/>
        <v>0</v>
      </c>
      <c r="P29" s="45">
        <v>1</v>
      </c>
    </row>
    <row r="30" spans="1:16" ht="12.75" customHeight="1">
      <c r="A30" s="37" t="s">
        <v>157</v>
      </c>
      <c r="B30" s="38">
        <v>1</v>
      </c>
      <c r="C30" s="37" t="s">
        <v>154</v>
      </c>
      <c r="D30" s="39" t="s">
        <v>191</v>
      </c>
      <c r="E30" s="40">
        <v>19</v>
      </c>
      <c r="F30" s="38">
        <f>IF(A30&lt;&gt;"",1,0)</f>
        <v>1</v>
      </c>
      <c r="G30" s="33">
        <f t="shared" si="1"/>
        <v>19</v>
      </c>
      <c r="H30" s="47">
        <v>1</v>
      </c>
      <c r="I30" s="33" t="str">
        <f t="shared" si="2"/>
        <v>stk</v>
      </c>
      <c r="J30" s="39"/>
      <c r="K30" s="48">
        <f t="shared" si="3"/>
        <v>0</v>
      </c>
      <c r="L30" s="33">
        <f t="shared" si="0"/>
        <v>0</v>
      </c>
      <c r="P30" s="45">
        <v>1</v>
      </c>
    </row>
    <row r="31" spans="1:16" ht="12.75" customHeight="1">
      <c r="A31" s="37" t="s">
        <v>62</v>
      </c>
      <c r="B31" s="38" t="s">
        <v>224</v>
      </c>
      <c r="C31" s="37" t="s">
        <v>29</v>
      </c>
      <c r="D31" s="39" t="s">
        <v>190</v>
      </c>
      <c r="E31" s="40">
        <f>44-19</f>
        <v>25</v>
      </c>
      <c r="F31" s="38">
        <v>1</v>
      </c>
      <c r="G31" s="33">
        <f t="shared" si="1"/>
        <v>25</v>
      </c>
      <c r="H31" s="47">
        <f>E31+E32+E33+E30-50</f>
        <v>2</v>
      </c>
      <c r="I31" s="33" t="str">
        <f t="shared" si="2"/>
        <v>gram</v>
      </c>
      <c r="J31" s="39"/>
      <c r="K31" s="48">
        <f t="shared" si="3"/>
        <v>23</v>
      </c>
      <c r="L31" s="33">
        <f t="shared" si="0"/>
        <v>0</v>
      </c>
      <c r="P31" s="45">
        <v>1</v>
      </c>
    </row>
    <row r="32" spans="1:16" ht="12.75" customHeight="1">
      <c r="A32" s="37" t="s">
        <v>60</v>
      </c>
      <c r="B32" s="38" t="s">
        <v>224</v>
      </c>
      <c r="C32" s="37" t="s">
        <v>29</v>
      </c>
      <c r="D32" s="39" t="s">
        <v>190</v>
      </c>
      <c r="E32" s="40">
        <f>47-44</f>
        <v>3</v>
      </c>
      <c r="F32" s="38">
        <v>1</v>
      </c>
      <c r="G32" s="33">
        <f t="shared" si="1"/>
        <v>3</v>
      </c>
      <c r="H32" s="47">
        <v>2</v>
      </c>
      <c r="I32" s="33" t="str">
        <f t="shared" si="2"/>
        <v>gram</v>
      </c>
      <c r="J32" s="39"/>
      <c r="K32" s="48">
        <f t="shared" si="3"/>
        <v>1</v>
      </c>
      <c r="L32" s="33">
        <f t="shared" si="0"/>
        <v>0</v>
      </c>
      <c r="P32" s="45">
        <v>1</v>
      </c>
    </row>
    <row r="33" spans="1:16" ht="12.75" customHeight="1">
      <c r="A33" s="37" t="s">
        <v>94</v>
      </c>
      <c r="B33" s="38" t="s">
        <v>224</v>
      </c>
      <c r="C33" s="37" t="s">
        <v>29</v>
      </c>
      <c r="D33" s="39" t="s">
        <v>191</v>
      </c>
      <c r="E33" s="40">
        <f>52-47</f>
        <v>5</v>
      </c>
      <c r="F33" s="38">
        <v>1</v>
      </c>
      <c r="G33" s="33">
        <f t="shared" si="1"/>
        <v>5</v>
      </c>
      <c r="H33" s="47">
        <v>0</v>
      </c>
      <c r="I33" s="33" t="str">
        <f t="shared" si="2"/>
        <v>-</v>
      </c>
      <c r="J33" s="39"/>
      <c r="K33" s="48">
        <f t="shared" si="3"/>
        <v>5</v>
      </c>
      <c r="L33" s="33">
        <f t="shared" si="0"/>
        <v>0</v>
      </c>
      <c r="P33" s="45">
        <v>1</v>
      </c>
    </row>
    <row r="34" spans="1:16" ht="12.75" customHeight="1">
      <c r="A34" s="37" t="s">
        <v>158</v>
      </c>
      <c r="B34" s="38">
        <v>3</v>
      </c>
      <c r="C34" s="37" t="s">
        <v>149</v>
      </c>
      <c r="D34" s="39" t="s">
        <v>191</v>
      </c>
      <c r="E34" s="37">
        <f>656-450</f>
        <v>206</v>
      </c>
      <c r="F34" s="38">
        <v>2</v>
      </c>
      <c r="G34" s="33">
        <f t="shared" si="1"/>
        <v>412</v>
      </c>
      <c r="H34" s="49">
        <v>1</v>
      </c>
      <c r="I34" s="33" t="str">
        <f t="shared" si="2"/>
        <v>stk</v>
      </c>
      <c r="J34" s="39"/>
      <c r="K34" s="48">
        <f t="shared" si="3"/>
        <v>206</v>
      </c>
      <c r="L34" s="33">
        <f t="shared" si="0"/>
        <v>0</v>
      </c>
      <c r="P34" s="45">
        <v>2</v>
      </c>
    </row>
    <row r="35" spans="1:16" ht="12.75" customHeight="1">
      <c r="A35" s="37" t="s">
        <v>160</v>
      </c>
      <c r="B35" s="38">
        <v>3</v>
      </c>
      <c r="C35" s="37" t="s">
        <v>182</v>
      </c>
      <c r="D35" s="39" t="s">
        <v>190</v>
      </c>
      <c r="E35" s="40">
        <v>450</v>
      </c>
      <c r="F35" s="38">
        <v>2</v>
      </c>
      <c r="G35" s="33">
        <f t="shared" si="1"/>
        <v>900</v>
      </c>
      <c r="H35" s="47">
        <v>405</v>
      </c>
      <c r="I35" s="33" t="str">
        <f t="shared" si="2"/>
        <v>gram</v>
      </c>
      <c r="J35" s="39"/>
      <c r="K35" s="48">
        <f t="shared" si="3"/>
        <v>495</v>
      </c>
      <c r="L35" s="33">
        <f t="shared" si="0"/>
        <v>0</v>
      </c>
      <c r="P35" s="45">
        <v>2</v>
      </c>
    </row>
    <row r="36" spans="1:12" ht="12.75" customHeight="1">
      <c r="A36" s="37" t="s">
        <v>159</v>
      </c>
      <c r="B36" s="38">
        <v>1</v>
      </c>
      <c r="C36" s="37" t="s">
        <v>149</v>
      </c>
      <c r="D36" s="39" t="s">
        <v>191</v>
      </c>
      <c r="G36" s="33">
        <f t="shared" si="1"/>
        <v>0</v>
      </c>
      <c r="H36" s="49">
        <v>0</v>
      </c>
      <c r="I36" s="33" t="str">
        <f t="shared" si="2"/>
        <v>-</v>
      </c>
      <c r="J36" s="39"/>
      <c r="K36" s="48">
        <f t="shared" si="3"/>
        <v>0</v>
      </c>
      <c r="L36" s="33">
        <f t="shared" si="0"/>
        <v>0</v>
      </c>
    </row>
    <row r="37" spans="1:12" ht="12.75" customHeight="1">
      <c r="A37" s="37" t="s">
        <v>160</v>
      </c>
      <c r="B37" s="38">
        <v>1</v>
      </c>
      <c r="C37" s="37" t="s">
        <v>182</v>
      </c>
      <c r="D37" s="39" t="s">
        <v>191</v>
      </c>
      <c r="E37" s="40"/>
      <c r="F37" s="38">
        <v>0</v>
      </c>
      <c r="G37" s="33">
        <f t="shared" si="1"/>
        <v>0</v>
      </c>
      <c r="H37" s="47">
        <v>0</v>
      </c>
      <c r="I37" s="33" t="str">
        <f t="shared" si="2"/>
        <v>-</v>
      </c>
      <c r="J37" s="39"/>
      <c r="K37" s="48">
        <f t="shared" si="3"/>
        <v>0</v>
      </c>
      <c r="L37" s="33">
        <f aca="true" t="shared" si="4" ref="L37:L68">F37-SUM(M37:P37)</f>
        <v>0</v>
      </c>
    </row>
    <row r="38" spans="1:12" ht="12.75" customHeight="1">
      <c r="A38" s="37" t="s">
        <v>161</v>
      </c>
      <c r="B38" s="38">
        <v>5</v>
      </c>
      <c r="C38" s="37" t="s">
        <v>149</v>
      </c>
      <c r="D38" s="39" t="s">
        <v>191</v>
      </c>
      <c r="E38" s="37">
        <v>5</v>
      </c>
      <c r="G38" s="33">
        <f t="shared" si="1"/>
        <v>0</v>
      </c>
      <c r="H38" s="49">
        <v>0</v>
      </c>
      <c r="I38" s="33" t="str">
        <f t="shared" si="2"/>
        <v>-</v>
      </c>
      <c r="J38" s="39"/>
      <c r="K38" s="48">
        <f t="shared" si="3"/>
        <v>0</v>
      </c>
      <c r="L38" s="33">
        <f t="shared" si="4"/>
        <v>0</v>
      </c>
    </row>
    <row r="39" spans="1:16" ht="12.75" customHeight="1">
      <c r="A39" s="37" t="s">
        <v>164</v>
      </c>
      <c r="B39" s="38">
        <v>1</v>
      </c>
      <c r="C39" s="37" t="s">
        <v>182</v>
      </c>
      <c r="D39" s="39" t="s">
        <v>191</v>
      </c>
      <c r="E39" s="40">
        <v>5</v>
      </c>
      <c r="F39" s="38">
        <f>IF(A39&lt;&gt;"",1,0)</f>
        <v>1</v>
      </c>
      <c r="G39" s="33">
        <f t="shared" si="1"/>
        <v>5</v>
      </c>
      <c r="H39" s="47">
        <v>0</v>
      </c>
      <c r="I39" s="33" t="str">
        <f t="shared" si="2"/>
        <v>-</v>
      </c>
      <c r="J39" s="39"/>
      <c r="K39" s="48">
        <f t="shared" si="3"/>
        <v>5</v>
      </c>
      <c r="L39" s="33">
        <f t="shared" si="4"/>
        <v>0</v>
      </c>
      <c r="P39" s="45">
        <v>1</v>
      </c>
    </row>
    <row r="40" spans="1:16" ht="12.75" customHeight="1">
      <c r="A40" s="37" t="s">
        <v>111</v>
      </c>
      <c r="B40" s="38">
        <v>1</v>
      </c>
      <c r="C40" s="37" t="s">
        <v>149</v>
      </c>
      <c r="D40" s="39" t="s">
        <v>191</v>
      </c>
      <c r="E40" s="40">
        <v>30</v>
      </c>
      <c r="F40" s="38">
        <f>IF(A40&lt;&gt;"",1,0)</f>
        <v>1</v>
      </c>
      <c r="G40" s="33">
        <f t="shared" si="1"/>
        <v>30</v>
      </c>
      <c r="H40" s="47">
        <v>1</v>
      </c>
      <c r="I40" s="33" t="str">
        <f t="shared" si="2"/>
        <v>stk</v>
      </c>
      <c r="J40" s="39"/>
      <c r="K40" s="48">
        <f t="shared" si="3"/>
        <v>0</v>
      </c>
      <c r="L40" s="33">
        <f t="shared" si="4"/>
        <v>0</v>
      </c>
      <c r="P40" s="45">
        <v>1</v>
      </c>
    </row>
    <row r="41" spans="1:16" ht="12.75" customHeight="1">
      <c r="A41" s="37" t="s">
        <v>110</v>
      </c>
      <c r="B41" s="38" t="s">
        <v>224</v>
      </c>
      <c r="C41" s="37" t="s">
        <v>182</v>
      </c>
      <c r="D41" s="39" t="s">
        <v>190</v>
      </c>
      <c r="E41" s="40">
        <f>87-30</f>
        <v>57</v>
      </c>
      <c r="F41" s="38">
        <f>IF(A41&lt;&gt;"",1,0)</f>
        <v>1</v>
      </c>
      <c r="G41" s="33">
        <f t="shared" si="1"/>
        <v>57</v>
      </c>
      <c r="H41" s="47">
        <f>E41+E40-81</f>
        <v>6</v>
      </c>
      <c r="I41" s="33" t="str">
        <f t="shared" si="2"/>
        <v>gram</v>
      </c>
      <c r="J41" s="39"/>
      <c r="K41" s="48">
        <f t="shared" si="3"/>
        <v>51</v>
      </c>
      <c r="L41" s="33">
        <f t="shared" si="4"/>
        <v>0</v>
      </c>
      <c r="P41" s="45">
        <v>1</v>
      </c>
    </row>
    <row r="42" spans="1:16" ht="12.75" customHeight="1">
      <c r="A42" s="37" t="s">
        <v>40</v>
      </c>
      <c r="B42" s="38" t="s">
        <v>224</v>
      </c>
      <c r="C42" s="37" t="s">
        <v>182</v>
      </c>
      <c r="D42" s="39" t="s">
        <v>190</v>
      </c>
      <c r="E42" s="40">
        <v>120</v>
      </c>
      <c r="F42" s="38">
        <v>1</v>
      </c>
      <c r="G42" s="33">
        <f t="shared" si="1"/>
        <v>120</v>
      </c>
      <c r="H42" s="47">
        <f>E42-58</f>
        <v>62</v>
      </c>
      <c r="I42" s="33" t="str">
        <f t="shared" si="2"/>
        <v>gram</v>
      </c>
      <c r="J42" s="39"/>
      <c r="K42" s="48">
        <f t="shared" si="3"/>
        <v>58</v>
      </c>
      <c r="L42" s="33">
        <f t="shared" si="4"/>
        <v>0</v>
      </c>
      <c r="P42" s="45">
        <v>1</v>
      </c>
    </row>
    <row r="43" spans="1:14" ht="12.75" customHeight="1">
      <c r="A43" s="37" t="s">
        <v>220</v>
      </c>
      <c r="B43" s="38" t="s">
        <v>224</v>
      </c>
      <c r="C43" s="37" t="s">
        <v>182</v>
      </c>
      <c r="D43" s="39" t="s">
        <v>190</v>
      </c>
      <c r="E43" s="40">
        <v>23</v>
      </c>
      <c r="F43" s="38">
        <v>1</v>
      </c>
      <c r="G43" s="33">
        <f t="shared" si="1"/>
        <v>23</v>
      </c>
      <c r="H43" s="47">
        <f>E43-13</f>
        <v>10</v>
      </c>
      <c r="I43" s="33" t="str">
        <f t="shared" si="2"/>
        <v>gram</v>
      </c>
      <c r="J43" s="39"/>
      <c r="K43" s="48">
        <f t="shared" si="3"/>
        <v>13</v>
      </c>
      <c r="L43" s="33">
        <f t="shared" si="4"/>
        <v>0</v>
      </c>
      <c r="N43" s="45">
        <v>1</v>
      </c>
    </row>
    <row r="44" spans="1:16" ht="12.75" customHeight="1">
      <c r="A44" s="37" t="s">
        <v>219</v>
      </c>
      <c r="B44" s="38" t="s">
        <v>224</v>
      </c>
      <c r="C44" s="37" t="s">
        <v>182</v>
      </c>
      <c r="D44" s="39" t="s">
        <v>190</v>
      </c>
      <c r="E44" s="40">
        <v>182</v>
      </c>
      <c r="F44" s="38">
        <f>IF(A44&lt;&gt;"",1,0)</f>
        <v>1</v>
      </c>
      <c r="G44" s="33">
        <f t="shared" si="1"/>
        <v>182</v>
      </c>
      <c r="H44" s="47">
        <f>E44-176</f>
        <v>6</v>
      </c>
      <c r="I44" s="33" t="str">
        <f t="shared" si="2"/>
        <v>gram</v>
      </c>
      <c r="J44" s="39"/>
      <c r="K44" s="48">
        <f t="shared" si="3"/>
        <v>176</v>
      </c>
      <c r="L44" s="33">
        <f t="shared" si="4"/>
        <v>0</v>
      </c>
      <c r="P44" s="45">
        <v>1</v>
      </c>
    </row>
    <row r="45" spans="1:14" ht="12.75" customHeight="1">
      <c r="A45" s="37" t="s">
        <v>114</v>
      </c>
      <c r="B45" s="38" t="s">
        <v>224</v>
      </c>
      <c r="C45" s="37" t="s">
        <v>182</v>
      </c>
      <c r="D45" s="39" t="s">
        <v>190</v>
      </c>
      <c r="E45" s="40">
        <v>37</v>
      </c>
      <c r="F45" s="38">
        <v>1</v>
      </c>
      <c r="G45" s="33">
        <f t="shared" si="1"/>
        <v>37</v>
      </c>
      <c r="H45" s="47">
        <f>E45-35</f>
        <v>2</v>
      </c>
      <c r="I45" s="33" t="str">
        <f t="shared" si="2"/>
        <v>gram</v>
      </c>
      <c r="J45" s="39"/>
      <c r="K45" s="48">
        <f t="shared" si="3"/>
        <v>35</v>
      </c>
      <c r="L45" s="33">
        <f t="shared" si="4"/>
        <v>0</v>
      </c>
      <c r="N45" s="45">
        <v>1</v>
      </c>
    </row>
    <row r="46" spans="1:16" ht="12.75" customHeight="1">
      <c r="A46" s="37" t="s">
        <v>139</v>
      </c>
      <c r="B46" s="38" t="s">
        <v>224</v>
      </c>
      <c r="C46" s="37" t="s">
        <v>182</v>
      </c>
      <c r="D46" s="39" t="s">
        <v>191</v>
      </c>
      <c r="E46" s="40">
        <v>76</v>
      </c>
      <c r="F46" s="38">
        <f>IF(A46&lt;&gt;"",1,0)</f>
        <v>1</v>
      </c>
      <c r="G46" s="33">
        <f t="shared" si="1"/>
        <v>76</v>
      </c>
      <c r="H46" s="47"/>
      <c r="I46" s="33">
        <f t="shared" si="2"/>
      </c>
      <c r="J46" s="39"/>
      <c r="K46" s="48">
        <f t="shared" si="3"/>
      </c>
      <c r="L46" s="33">
        <f t="shared" si="4"/>
        <v>0</v>
      </c>
      <c r="P46" s="45">
        <v>1</v>
      </c>
    </row>
    <row r="47" spans="1:16" ht="12.75" customHeight="1">
      <c r="A47" s="37" t="s">
        <v>138</v>
      </c>
      <c r="B47" s="38" t="s">
        <v>224</v>
      </c>
      <c r="C47" s="37" t="s">
        <v>182</v>
      </c>
      <c r="D47" s="39" t="s">
        <v>191</v>
      </c>
      <c r="E47" s="40">
        <v>46</v>
      </c>
      <c r="F47" s="38">
        <f>IF(A47&lt;&gt;"",1,0)</f>
        <v>1</v>
      </c>
      <c r="G47" s="33">
        <f t="shared" si="1"/>
        <v>46</v>
      </c>
      <c r="H47" s="47"/>
      <c r="I47" s="33">
        <f t="shared" si="2"/>
      </c>
      <c r="J47" s="39"/>
      <c r="K47" s="48">
        <f t="shared" si="3"/>
      </c>
      <c r="L47" s="33">
        <f t="shared" si="4"/>
        <v>0</v>
      </c>
      <c r="P47" s="45">
        <v>1</v>
      </c>
    </row>
    <row r="48" spans="1:14" ht="12.75" customHeight="1">
      <c r="A48" s="37" t="s">
        <v>113</v>
      </c>
      <c r="B48" s="38" t="s">
        <v>224</v>
      </c>
      <c r="C48" s="37" t="s">
        <v>182</v>
      </c>
      <c r="D48" s="39" t="s">
        <v>191</v>
      </c>
      <c r="E48" s="40">
        <v>1</v>
      </c>
      <c r="F48" s="38">
        <f>IF(A48&lt;&gt;"",1,0)</f>
        <v>1</v>
      </c>
      <c r="G48" s="33">
        <f t="shared" si="1"/>
        <v>1</v>
      </c>
      <c r="H48" s="47">
        <v>0</v>
      </c>
      <c r="I48" s="33" t="str">
        <f t="shared" si="2"/>
        <v>-</v>
      </c>
      <c r="J48" s="39"/>
      <c r="K48" s="48">
        <f t="shared" si="3"/>
        <v>1</v>
      </c>
      <c r="L48" s="33">
        <f t="shared" si="4"/>
        <v>0</v>
      </c>
      <c r="N48" s="45">
        <v>1</v>
      </c>
    </row>
    <row r="49" spans="1:16" ht="12.75" customHeight="1">
      <c r="A49" s="37" t="s">
        <v>105</v>
      </c>
      <c r="B49" s="38" t="s">
        <v>224</v>
      </c>
      <c r="C49" s="37" t="s">
        <v>182</v>
      </c>
      <c r="D49" s="39" t="s">
        <v>190</v>
      </c>
      <c r="E49" s="40">
        <v>68</v>
      </c>
      <c r="F49" s="38">
        <f>IF(A49&lt;&gt;"",1,0)</f>
        <v>1</v>
      </c>
      <c r="G49" s="33">
        <f t="shared" si="1"/>
        <v>68</v>
      </c>
      <c r="H49" s="47">
        <f>E49-65</f>
        <v>3</v>
      </c>
      <c r="I49" s="33" t="str">
        <f t="shared" si="2"/>
        <v>gram</v>
      </c>
      <c r="J49" s="39"/>
      <c r="K49" s="48">
        <f t="shared" si="3"/>
        <v>65</v>
      </c>
      <c r="L49" s="33">
        <f t="shared" si="4"/>
        <v>0</v>
      </c>
      <c r="P49" s="45">
        <v>1</v>
      </c>
    </row>
    <row r="50" spans="1:16" ht="12.75" customHeight="1">
      <c r="A50" s="37" t="s">
        <v>150</v>
      </c>
      <c r="B50" s="38" t="s">
        <v>224</v>
      </c>
      <c r="C50" s="37" t="s">
        <v>162</v>
      </c>
      <c r="D50" s="39" t="s">
        <v>191</v>
      </c>
      <c r="E50" s="40">
        <v>47</v>
      </c>
      <c r="F50" s="38">
        <v>3</v>
      </c>
      <c r="G50" s="33">
        <f t="shared" si="1"/>
        <v>141</v>
      </c>
      <c r="H50" s="47">
        <v>0</v>
      </c>
      <c r="I50" s="33" t="str">
        <f t="shared" si="2"/>
        <v>-</v>
      </c>
      <c r="J50" s="39"/>
      <c r="K50" s="48">
        <f t="shared" si="3"/>
        <v>141</v>
      </c>
      <c r="L50" s="33">
        <f t="shared" si="4"/>
        <v>0</v>
      </c>
      <c r="N50" s="45">
        <v>1</v>
      </c>
      <c r="P50" s="45">
        <v>2</v>
      </c>
    </row>
    <row r="51" spans="1:16" ht="12.75" customHeight="1">
      <c r="A51" s="37" t="s">
        <v>151</v>
      </c>
      <c r="B51" s="38" t="s">
        <v>224</v>
      </c>
      <c r="C51" s="37" t="s">
        <v>162</v>
      </c>
      <c r="D51" s="39" t="s">
        <v>191</v>
      </c>
      <c r="E51" s="40">
        <v>22</v>
      </c>
      <c r="F51" s="38">
        <f>IF(A51&lt;&gt;"",1,0)</f>
        <v>1</v>
      </c>
      <c r="G51" s="33">
        <f t="shared" si="1"/>
        <v>22</v>
      </c>
      <c r="H51" s="47">
        <v>0</v>
      </c>
      <c r="I51" s="33" t="str">
        <f t="shared" si="2"/>
        <v>-</v>
      </c>
      <c r="J51" s="39"/>
      <c r="K51" s="48">
        <f t="shared" si="3"/>
        <v>22</v>
      </c>
      <c r="L51" s="33">
        <f t="shared" si="4"/>
        <v>0</v>
      </c>
      <c r="P51" s="45">
        <v>1</v>
      </c>
    </row>
    <row r="52" spans="1:16" ht="12.75" customHeight="1">
      <c r="A52" s="37" t="s">
        <v>10</v>
      </c>
      <c r="B52" s="38">
        <v>4</v>
      </c>
      <c r="C52" s="37" t="s">
        <v>162</v>
      </c>
      <c r="D52" s="39" t="s">
        <v>191</v>
      </c>
      <c r="E52" s="40">
        <v>9</v>
      </c>
      <c r="F52" s="38">
        <v>4</v>
      </c>
      <c r="G52" s="33">
        <f t="shared" si="1"/>
        <v>36</v>
      </c>
      <c r="H52" s="47">
        <v>0</v>
      </c>
      <c r="I52" s="33" t="str">
        <f t="shared" si="2"/>
        <v>-</v>
      </c>
      <c r="J52" s="39"/>
      <c r="K52" s="48">
        <f t="shared" si="3"/>
        <v>36</v>
      </c>
      <c r="L52" s="33">
        <f t="shared" si="4"/>
        <v>0</v>
      </c>
      <c r="P52" s="45">
        <v>4</v>
      </c>
    </row>
    <row r="53" spans="1:16" ht="12.75" customHeight="1">
      <c r="A53" s="37" t="s">
        <v>12</v>
      </c>
      <c r="B53" s="38" t="s">
        <v>224</v>
      </c>
      <c r="C53" s="37" t="s">
        <v>162</v>
      </c>
      <c r="D53" s="39" t="s">
        <v>190</v>
      </c>
      <c r="E53" s="40">
        <v>4</v>
      </c>
      <c r="F53" s="38">
        <v>10</v>
      </c>
      <c r="G53" s="33">
        <f t="shared" si="1"/>
        <v>40</v>
      </c>
      <c r="H53" s="47">
        <v>9</v>
      </c>
      <c r="I53" s="33" t="str">
        <f t="shared" si="2"/>
        <v>stk</v>
      </c>
      <c r="J53" s="39"/>
      <c r="K53" s="48">
        <f t="shared" si="3"/>
        <v>4</v>
      </c>
      <c r="L53" s="33">
        <f t="shared" si="4"/>
        <v>0</v>
      </c>
      <c r="P53" s="45">
        <v>10</v>
      </c>
    </row>
    <row r="54" spans="1:16" ht="12.75" customHeight="1">
      <c r="A54" s="37" t="s">
        <v>21</v>
      </c>
      <c r="B54" s="38">
        <v>3</v>
      </c>
      <c r="C54" s="37" t="s">
        <v>23</v>
      </c>
      <c r="D54" s="39" t="s">
        <v>191</v>
      </c>
      <c r="E54" s="40">
        <v>14</v>
      </c>
      <c r="F54" s="38">
        <v>2</v>
      </c>
      <c r="G54" s="33">
        <f t="shared" si="1"/>
        <v>28</v>
      </c>
      <c r="H54" s="47">
        <v>1</v>
      </c>
      <c r="I54" s="33" t="str">
        <f t="shared" si="2"/>
        <v>stk</v>
      </c>
      <c r="J54" s="39"/>
      <c r="K54" s="48">
        <f t="shared" si="3"/>
        <v>14</v>
      </c>
      <c r="L54" s="33">
        <f t="shared" si="4"/>
        <v>0</v>
      </c>
      <c r="N54" s="45">
        <v>1</v>
      </c>
      <c r="P54" s="45">
        <v>1</v>
      </c>
    </row>
    <row r="55" spans="1:16" ht="12.75" customHeight="1">
      <c r="A55" s="37" t="s">
        <v>107</v>
      </c>
      <c r="B55" s="38">
        <v>2</v>
      </c>
      <c r="C55" s="37" t="s">
        <v>23</v>
      </c>
      <c r="D55" s="39" t="s">
        <v>191</v>
      </c>
      <c r="E55" s="40">
        <v>7</v>
      </c>
      <c r="F55" s="38">
        <v>1</v>
      </c>
      <c r="G55" s="33">
        <f t="shared" si="1"/>
        <v>7</v>
      </c>
      <c r="H55" s="47">
        <v>1</v>
      </c>
      <c r="I55" s="33" t="str">
        <f t="shared" si="2"/>
        <v>stk</v>
      </c>
      <c r="J55" s="39"/>
      <c r="K55" s="48">
        <f t="shared" si="3"/>
        <v>0</v>
      </c>
      <c r="L55" s="33">
        <f t="shared" si="4"/>
        <v>0</v>
      </c>
      <c r="P55" s="45">
        <v>1</v>
      </c>
    </row>
    <row r="56" spans="1:16" ht="12.75" customHeight="1">
      <c r="A56" s="37" t="s">
        <v>106</v>
      </c>
      <c r="B56" s="38">
        <v>2</v>
      </c>
      <c r="C56" s="37" t="s">
        <v>23</v>
      </c>
      <c r="D56" s="39" t="s">
        <v>191</v>
      </c>
      <c r="E56" s="40">
        <v>23</v>
      </c>
      <c r="F56" s="38">
        <f>IF(A56&lt;&gt;"",1,0)</f>
        <v>1</v>
      </c>
      <c r="G56" s="33">
        <f t="shared" si="1"/>
        <v>23</v>
      </c>
      <c r="H56" s="47">
        <v>1</v>
      </c>
      <c r="I56" s="33" t="str">
        <f t="shared" si="2"/>
        <v>stk</v>
      </c>
      <c r="J56" s="39"/>
      <c r="K56" s="48">
        <f t="shared" si="3"/>
        <v>0</v>
      </c>
      <c r="L56" s="33">
        <f t="shared" si="4"/>
        <v>0</v>
      </c>
      <c r="P56" s="45">
        <v>1</v>
      </c>
    </row>
    <row r="57" spans="1:16" ht="12.75" customHeight="1">
      <c r="A57" s="37" t="s">
        <v>13</v>
      </c>
      <c r="B57" s="38">
        <v>2</v>
      </c>
      <c r="C57" s="37" t="s">
        <v>23</v>
      </c>
      <c r="D57" s="39" t="s">
        <v>191</v>
      </c>
      <c r="E57" s="40">
        <v>15</v>
      </c>
      <c r="F57" s="38">
        <v>2</v>
      </c>
      <c r="G57" s="33">
        <f t="shared" si="1"/>
        <v>30</v>
      </c>
      <c r="H57" s="47">
        <v>2</v>
      </c>
      <c r="I57" s="33" t="str">
        <f t="shared" si="2"/>
        <v>stk</v>
      </c>
      <c r="J57" s="39"/>
      <c r="K57" s="48">
        <f t="shared" si="3"/>
        <v>0</v>
      </c>
      <c r="L57" s="33">
        <f t="shared" si="4"/>
        <v>0</v>
      </c>
      <c r="N57" s="45">
        <v>1</v>
      </c>
      <c r="P57" s="45">
        <v>1</v>
      </c>
    </row>
    <row r="58" spans="1:14" ht="12.75" customHeight="1">
      <c r="A58" s="37" t="s">
        <v>108</v>
      </c>
      <c r="B58" s="38" t="s">
        <v>224</v>
      </c>
      <c r="C58" s="37" t="s">
        <v>162</v>
      </c>
      <c r="D58" s="39" t="s">
        <v>190</v>
      </c>
      <c r="E58" s="40">
        <v>166</v>
      </c>
      <c r="F58" s="38">
        <f>IF(A58&lt;&gt;"",1,0)</f>
        <v>1</v>
      </c>
      <c r="G58" s="33">
        <f t="shared" si="1"/>
        <v>166</v>
      </c>
      <c r="H58" s="47">
        <f>E58-145</f>
        <v>21</v>
      </c>
      <c r="I58" s="33" t="str">
        <f t="shared" si="2"/>
        <v>gram</v>
      </c>
      <c r="J58" s="39"/>
      <c r="K58" s="48">
        <f t="shared" si="3"/>
        <v>145</v>
      </c>
      <c r="L58" s="33">
        <f t="shared" si="4"/>
        <v>0</v>
      </c>
      <c r="N58" s="45">
        <v>1</v>
      </c>
    </row>
    <row r="59" spans="1:14" ht="12.75" customHeight="1">
      <c r="A59" s="37" t="s">
        <v>37</v>
      </c>
      <c r="B59" s="38" t="s">
        <v>224</v>
      </c>
      <c r="C59" s="37" t="s">
        <v>162</v>
      </c>
      <c r="D59" s="39" t="s">
        <v>190</v>
      </c>
      <c r="E59" s="40">
        <v>4.5</v>
      </c>
      <c r="F59" s="38">
        <v>20</v>
      </c>
      <c r="G59" s="33">
        <f t="shared" si="1"/>
        <v>90</v>
      </c>
      <c r="H59" s="47">
        <v>3</v>
      </c>
      <c r="I59" s="33" t="str">
        <f t="shared" si="2"/>
        <v>stk</v>
      </c>
      <c r="J59" s="39"/>
      <c r="K59" s="48">
        <f t="shared" si="3"/>
        <v>76.5</v>
      </c>
      <c r="L59" s="33">
        <f t="shared" si="4"/>
        <v>0</v>
      </c>
      <c r="N59" s="45">
        <v>20</v>
      </c>
    </row>
    <row r="60" spans="1:16" ht="12.75" customHeight="1">
      <c r="A60" s="37" t="s">
        <v>163</v>
      </c>
      <c r="B60" s="38" t="s">
        <v>224</v>
      </c>
      <c r="C60" s="37" t="s">
        <v>162</v>
      </c>
      <c r="D60" s="39" t="s">
        <v>191</v>
      </c>
      <c r="E60" s="40">
        <v>14</v>
      </c>
      <c r="F60" s="38">
        <v>1</v>
      </c>
      <c r="G60" s="33">
        <f t="shared" si="1"/>
        <v>14</v>
      </c>
      <c r="H60" s="47">
        <v>1</v>
      </c>
      <c r="I60" s="33" t="str">
        <f t="shared" si="2"/>
        <v>stk</v>
      </c>
      <c r="J60" s="39"/>
      <c r="K60" s="48">
        <f t="shared" si="3"/>
        <v>0</v>
      </c>
      <c r="L60" s="33">
        <f t="shared" si="4"/>
        <v>0</v>
      </c>
      <c r="P60" s="45">
        <v>1</v>
      </c>
    </row>
    <row r="61" spans="1:16" ht="12.75" customHeight="1">
      <c r="A61" s="37" t="s">
        <v>165</v>
      </c>
      <c r="B61" s="38">
        <v>1</v>
      </c>
      <c r="C61" s="37" t="s">
        <v>9</v>
      </c>
      <c r="D61" s="39" t="s">
        <v>191</v>
      </c>
      <c r="E61" s="37">
        <v>109</v>
      </c>
      <c r="F61" s="38">
        <v>1</v>
      </c>
      <c r="G61" s="33">
        <f t="shared" si="1"/>
        <v>109</v>
      </c>
      <c r="H61" s="49">
        <v>0</v>
      </c>
      <c r="I61" s="33" t="str">
        <f t="shared" si="2"/>
        <v>-</v>
      </c>
      <c r="J61" s="39"/>
      <c r="K61" s="48">
        <f t="shared" si="3"/>
        <v>109</v>
      </c>
      <c r="L61" s="33">
        <f t="shared" si="4"/>
        <v>0</v>
      </c>
      <c r="P61" s="45">
        <v>1</v>
      </c>
    </row>
    <row r="62" spans="1:16" ht="12.75" customHeight="1">
      <c r="A62" s="37" t="s">
        <v>167</v>
      </c>
      <c r="B62" s="38">
        <v>3</v>
      </c>
      <c r="C62" s="37" t="s">
        <v>9</v>
      </c>
      <c r="D62" s="39" t="s">
        <v>191</v>
      </c>
      <c r="E62" s="40">
        <v>5.3</v>
      </c>
      <c r="F62" s="38">
        <v>3</v>
      </c>
      <c r="G62" s="33">
        <f t="shared" si="1"/>
        <v>15.899999999999999</v>
      </c>
      <c r="H62" s="49">
        <v>0</v>
      </c>
      <c r="I62" s="33" t="str">
        <f t="shared" si="2"/>
        <v>-</v>
      </c>
      <c r="J62" s="39"/>
      <c r="K62" s="48">
        <f t="shared" si="3"/>
        <v>15.899999999999999</v>
      </c>
      <c r="L62" s="33">
        <f t="shared" si="4"/>
        <v>0</v>
      </c>
      <c r="P62" s="45">
        <v>3</v>
      </c>
    </row>
    <row r="63" spans="1:16" ht="12.75" customHeight="1">
      <c r="A63" s="37" t="s">
        <v>166</v>
      </c>
      <c r="B63" s="38">
        <v>2</v>
      </c>
      <c r="C63" s="37" t="s">
        <v>9</v>
      </c>
      <c r="D63" s="39" t="s">
        <v>191</v>
      </c>
      <c r="E63" s="40">
        <v>9</v>
      </c>
      <c r="F63" s="38">
        <v>1</v>
      </c>
      <c r="G63" s="33">
        <f t="shared" si="1"/>
        <v>9</v>
      </c>
      <c r="H63" s="49">
        <v>0</v>
      </c>
      <c r="I63" s="33" t="str">
        <f t="shared" si="2"/>
        <v>-</v>
      </c>
      <c r="J63" s="39"/>
      <c r="K63" s="48">
        <f t="shared" si="3"/>
        <v>9</v>
      </c>
      <c r="L63" s="33">
        <f t="shared" si="4"/>
        <v>0</v>
      </c>
      <c r="P63" s="45">
        <v>1</v>
      </c>
    </row>
    <row r="64" spans="1:16" ht="12.75" customHeight="1">
      <c r="A64" s="37" t="s">
        <v>168</v>
      </c>
      <c r="B64" s="38">
        <v>4</v>
      </c>
      <c r="C64" s="37" t="s">
        <v>9</v>
      </c>
      <c r="D64" s="39" t="s">
        <v>191</v>
      </c>
      <c r="E64" s="40">
        <v>2</v>
      </c>
      <c r="F64" s="38">
        <v>4</v>
      </c>
      <c r="G64" s="33">
        <f t="shared" si="1"/>
        <v>8</v>
      </c>
      <c r="H64" s="49">
        <v>0</v>
      </c>
      <c r="I64" s="33" t="str">
        <f t="shared" si="2"/>
        <v>-</v>
      </c>
      <c r="J64" s="39"/>
      <c r="K64" s="48">
        <f t="shared" si="3"/>
        <v>8</v>
      </c>
      <c r="L64" s="33">
        <f t="shared" si="4"/>
        <v>0</v>
      </c>
      <c r="P64" s="45">
        <v>4</v>
      </c>
    </row>
    <row r="65" spans="1:16" ht="12.75" customHeight="1">
      <c r="A65" s="37" t="s">
        <v>169</v>
      </c>
      <c r="B65" s="38">
        <v>2</v>
      </c>
      <c r="C65" s="37" t="s">
        <v>9</v>
      </c>
      <c r="D65" s="39" t="s">
        <v>191</v>
      </c>
      <c r="E65" s="40">
        <v>3.5</v>
      </c>
      <c r="F65" s="38">
        <v>2</v>
      </c>
      <c r="G65" s="33">
        <f t="shared" si="1"/>
        <v>7</v>
      </c>
      <c r="H65" s="49">
        <v>0</v>
      </c>
      <c r="I65" s="33" t="str">
        <f t="shared" si="2"/>
        <v>-</v>
      </c>
      <c r="J65" s="39"/>
      <c r="K65" s="48">
        <f t="shared" si="3"/>
        <v>7</v>
      </c>
      <c r="L65" s="33">
        <f t="shared" si="4"/>
        <v>0</v>
      </c>
      <c r="P65" s="45">
        <v>2</v>
      </c>
    </row>
    <row r="66" spans="1:16" ht="12.75" customHeight="1">
      <c r="A66" s="37" t="s">
        <v>170</v>
      </c>
      <c r="B66" s="38">
        <v>5</v>
      </c>
      <c r="C66" s="37" t="s">
        <v>9</v>
      </c>
      <c r="D66" s="39" t="s">
        <v>191</v>
      </c>
      <c r="E66" s="40">
        <v>6.4</v>
      </c>
      <c r="F66" s="38">
        <v>5</v>
      </c>
      <c r="G66" s="33">
        <f t="shared" si="1"/>
        <v>32</v>
      </c>
      <c r="H66" s="49">
        <v>0</v>
      </c>
      <c r="I66" s="33" t="str">
        <f t="shared" si="2"/>
        <v>-</v>
      </c>
      <c r="J66" s="39"/>
      <c r="K66" s="48">
        <f t="shared" si="3"/>
        <v>32</v>
      </c>
      <c r="L66" s="33">
        <f t="shared" si="4"/>
        <v>0</v>
      </c>
      <c r="P66" s="45">
        <v>5</v>
      </c>
    </row>
    <row r="67" spans="1:16" ht="12.75" customHeight="1">
      <c r="A67" s="37" t="s">
        <v>171</v>
      </c>
      <c r="B67" s="38">
        <v>1</v>
      </c>
      <c r="C67" s="37" t="s">
        <v>9</v>
      </c>
      <c r="D67" s="39" t="s">
        <v>191</v>
      </c>
      <c r="E67" s="40">
        <v>4</v>
      </c>
      <c r="F67" s="38">
        <v>1</v>
      </c>
      <c r="G67" s="33">
        <f aca="true" t="shared" si="5" ref="G67:G130">F67*E67</f>
        <v>4</v>
      </c>
      <c r="H67" s="49">
        <v>0</v>
      </c>
      <c r="I67" s="33" t="str">
        <f aca="true" t="shared" si="6" ref="I67:I130">IF(H67&gt;F67,"gram",IF(H67="","",IF(H67=0,"-","stk")))</f>
        <v>-</v>
      </c>
      <c r="J67" s="39"/>
      <c r="K67" s="48">
        <f t="shared" si="3"/>
        <v>4</v>
      </c>
      <c r="L67" s="33">
        <f t="shared" si="4"/>
        <v>0</v>
      </c>
      <c r="P67" s="45">
        <v>1</v>
      </c>
    </row>
    <row r="68" spans="1:16" ht="12.75" customHeight="1">
      <c r="A68" s="37" t="s">
        <v>172</v>
      </c>
      <c r="B68" s="38">
        <v>2</v>
      </c>
      <c r="C68" s="37" t="s">
        <v>9</v>
      </c>
      <c r="D68" s="39" t="s">
        <v>191</v>
      </c>
      <c r="E68" s="40">
        <v>4</v>
      </c>
      <c r="F68" s="38">
        <v>1</v>
      </c>
      <c r="G68" s="33">
        <f t="shared" si="5"/>
        <v>4</v>
      </c>
      <c r="H68" s="49">
        <v>0</v>
      </c>
      <c r="I68" s="33" t="str">
        <f t="shared" si="6"/>
        <v>-</v>
      </c>
      <c r="J68" s="39"/>
      <c r="K68" s="48">
        <f t="shared" si="3"/>
        <v>4</v>
      </c>
      <c r="L68" s="33">
        <f t="shared" si="4"/>
        <v>0</v>
      </c>
      <c r="P68" s="45">
        <v>1</v>
      </c>
    </row>
    <row r="69" spans="1:16" ht="12.75" customHeight="1">
      <c r="A69" s="37" t="s">
        <v>173</v>
      </c>
      <c r="B69" s="38">
        <v>5</v>
      </c>
      <c r="C69" s="37" t="s">
        <v>9</v>
      </c>
      <c r="D69" s="39" t="s">
        <v>191</v>
      </c>
      <c r="E69" s="40">
        <v>2.4</v>
      </c>
      <c r="F69" s="38">
        <v>5</v>
      </c>
      <c r="G69" s="33">
        <f t="shared" si="5"/>
        <v>12</v>
      </c>
      <c r="H69" s="49">
        <v>0</v>
      </c>
      <c r="I69" s="33" t="str">
        <f t="shared" si="6"/>
        <v>-</v>
      </c>
      <c r="J69" s="39"/>
      <c r="K69" s="48">
        <f t="shared" si="3"/>
        <v>12</v>
      </c>
      <c r="L69" s="33">
        <f aca="true" t="shared" si="7" ref="L69:L100">F69-SUM(M69:P69)</f>
        <v>0</v>
      </c>
      <c r="P69" s="45">
        <v>5</v>
      </c>
    </row>
    <row r="70" spans="1:16" ht="12.75" customHeight="1">
      <c r="A70" s="37" t="s">
        <v>174</v>
      </c>
      <c r="B70" s="38">
        <v>1</v>
      </c>
      <c r="C70" s="37" t="s">
        <v>9</v>
      </c>
      <c r="D70" s="39" t="s">
        <v>191</v>
      </c>
      <c r="E70" s="40">
        <v>32</v>
      </c>
      <c r="F70" s="38">
        <v>1</v>
      </c>
      <c r="G70" s="33">
        <f t="shared" si="5"/>
        <v>32</v>
      </c>
      <c r="H70" s="49">
        <v>0</v>
      </c>
      <c r="I70" s="33" t="str">
        <f t="shared" si="6"/>
        <v>-</v>
      </c>
      <c r="J70" s="39"/>
      <c r="K70" s="48">
        <f aca="true" t="shared" si="8" ref="K70:K133">IF(I70="","",IF(I70="gram",G70-H70,(F70-H70)*E70))</f>
        <v>32</v>
      </c>
      <c r="L70" s="33">
        <f t="shared" si="7"/>
        <v>0</v>
      </c>
      <c r="P70" s="45">
        <v>1</v>
      </c>
    </row>
    <row r="71" spans="1:16" ht="12.75" customHeight="1">
      <c r="A71" s="37" t="s">
        <v>175</v>
      </c>
      <c r="B71" s="38">
        <v>1</v>
      </c>
      <c r="C71" s="37" t="s">
        <v>9</v>
      </c>
      <c r="D71" s="39" t="s">
        <v>191</v>
      </c>
      <c r="E71" s="40">
        <v>16</v>
      </c>
      <c r="F71" s="38">
        <v>1</v>
      </c>
      <c r="G71" s="33">
        <f t="shared" si="5"/>
        <v>16</v>
      </c>
      <c r="H71" s="49">
        <v>0</v>
      </c>
      <c r="I71" s="33" t="str">
        <f t="shared" si="6"/>
        <v>-</v>
      </c>
      <c r="J71" s="39"/>
      <c r="K71" s="48">
        <f t="shared" si="8"/>
        <v>16</v>
      </c>
      <c r="L71" s="33">
        <f t="shared" si="7"/>
        <v>0</v>
      </c>
      <c r="P71" s="45">
        <v>1</v>
      </c>
    </row>
    <row r="72" spans="1:16" ht="12.75" customHeight="1">
      <c r="A72" s="37" t="s">
        <v>176</v>
      </c>
      <c r="B72" s="38">
        <v>1</v>
      </c>
      <c r="C72" s="37" t="s">
        <v>9</v>
      </c>
      <c r="D72" s="39" t="s">
        <v>191</v>
      </c>
      <c r="E72" s="40">
        <v>36</v>
      </c>
      <c r="F72" s="38">
        <v>1</v>
      </c>
      <c r="G72" s="33">
        <f t="shared" si="5"/>
        <v>36</v>
      </c>
      <c r="H72" s="49">
        <v>0</v>
      </c>
      <c r="I72" s="33" t="str">
        <f t="shared" si="6"/>
        <v>-</v>
      </c>
      <c r="J72" s="39"/>
      <c r="K72" s="48">
        <f t="shared" si="8"/>
        <v>36</v>
      </c>
      <c r="L72" s="33">
        <f t="shared" si="7"/>
        <v>0</v>
      </c>
      <c r="P72" s="45">
        <v>1</v>
      </c>
    </row>
    <row r="73" spans="1:16" ht="12.75" customHeight="1">
      <c r="A73" s="37" t="s">
        <v>177</v>
      </c>
      <c r="B73" s="38">
        <v>2</v>
      </c>
      <c r="C73" s="37" t="s">
        <v>9</v>
      </c>
      <c r="D73" s="39" t="s">
        <v>191</v>
      </c>
      <c r="E73" s="40">
        <v>4</v>
      </c>
      <c r="F73" s="38">
        <v>1</v>
      </c>
      <c r="G73" s="33">
        <f t="shared" si="5"/>
        <v>4</v>
      </c>
      <c r="H73" s="49">
        <v>0</v>
      </c>
      <c r="I73" s="33" t="str">
        <f t="shared" si="6"/>
        <v>-</v>
      </c>
      <c r="J73" s="39"/>
      <c r="K73" s="48">
        <f t="shared" si="8"/>
        <v>4</v>
      </c>
      <c r="L73" s="33">
        <f t="shared" si="7"/>
        <v>0</v>
      </c>
      <c r="P73" s="45">
        <v>1</v>
      </c>
    </row>
    <row r="74" spans="1:16" ht="12.75" customHeight="1">
      <c r="A74" s="37" t="s">
        <v>178</v>
      </c>
      <c r="B74" s="38">
        <v>1</v>
      </c>
      <c r="C74" s="37" t="s">
        <v>9</v>
      </c>
      <c r="D74" s="39" t="s">
        <v>191</v>
      </c>
      <c r="E74" s="40">
        <v>11</v>
      </c>
      <c r="F74" s="38">
        <v>1</v>
      </c>
      <c r="G74" s="33">
        <f t="shared" si="5"/>
        <v>11</v>
      </c>
      <c r="H74" s="49">
        <v>0</v>
      </c>
      <c r="I74" s="33" t="str">
        <f t="shared" si="6"/>
        <v>-</v>
      </c>
      <c r="J74" s="39"/>
      <c r="K74" s="48">
        <f t="shared" si="8"/>
        <v>11</v>
      </c>
      <c r="L74" s="33">
        <f t="shared" si="7"/>
        <v>0</v>
      </c>
      <c r="P74" s="45">
        <v>1</v>
      </c>
    </row>
    <row r="75" spans="1:16" ht="12.75" customHeight="1">
      <c r="A75" s="37" t="s">
        <v>179</v>
      </c>
      <c r="B75" s="38">
        <v>1</v>
      </c>
      <c r="C75" s="37" t="s">
        <v>9</v>
      </c>
      <c r="D75" s="39" t="s">
        <v>191</v>
      </c>
      <c r="E75" s="40">
        <v>28</v>
      </c>
      <c r="F75" s="38">
        <v>1</v>
      </c>
      <c r="G75" s="33">
        <f t="shared" si="5"/>
        <v>28</v>
      </c>
      <c r="H75" s="49">
        <v>0</v>
      </c>
      <c r="I75" s="33" t="str">
        <f t="shared" si="6"/>
        <v>-</v>
      </c>
      <c r="J75" s="39"/>
      <c r="K75" s="48">
        <f t="shared" si="8"/>
        <v>28</v>
      </c>
      <c r="L75" s="33">
        <f t="shared" si="7"/>
        <v>0</v>
      </c>
      <c r="P75" s="45">
        <v>1</v>
      </c>
    </row>
    <row r="76" spans="1:14" ht="12.75" customHeight="1">
      <c r="A76" s="37" t="s">
        <v>180</v>
      </c>
      <c r="B76" s="38">
        <v>1</v>
      </c>
      <c r="C76" s="37" t="s">
        <v>9</v>
      </c>
      <c r="D76" s="39" t="s">
        <v>191</v>
      </c>
      <c r="E76" s="40">
        <v>90</v>
      </c>
      <c r="F76" s="38">
        <v>1</v>
      </c>
      <c r="G76" s="33">
        <f t="shared" si="5"/>
        <v>90</v>
      </c>
      <c r="H76" s="49">
        <v>10</v>
      </c>
      <c r="I76" s="33" t="str">
        <f t="shared" si="6"/>
        <v>gram</v>
      </c>
      <c r="J76" s="39" t="s">
        <v>221</v>
      </c>
      <c r="K76" s="48">
        <f t="shared" si="8"/>
        <v>80</v>
      </c>
      <c r="L76" s="33">
        <f t="shared" si="7"/>
        <v>0</v>
      </c>
      <c r="N76" s="45">
        <v>1</v>
      </c>
    </row>
    <row r="77" spans="1:16" ht="12.75" customHeight="1">
      <c r="A77" s="37" t="s">
        <v>181</v>
      </c>
      <c r="B77" s="38">
        <v>1</v>
      </c>
      <c r="C77" s="37" t="s">
        <v>9</v>
      </c>
      <c r="D77" s="39" t="s">
        <v>191</v>
      </c>
      <c r="E77" s="40">
        <v>13</v>
      </c>
      <c r="F77" s="38">
        <v>1</v>
      </c>
      <c r="G77" s="33">
        <f t="shared" si="5"/>
        <v>13</v>
      </c>
      <c r="H77" s="49">
        <v>1.1</v>
      </c>
      <c r="I77" s="33" t="str">
        <f t="shared" si="6"/>
        <v>gram</v>
      </c>
      <c r="J77" s="39" t="s">
        <v>221</v>
      </c>
      <c r="K77" s="48">
        <f t="shared" si="8"/>
        <v>11.9</v>
      </c>
      <c r="L77" s="33">
        <f t="shared" si="7"/>
        <v>0</v>
      </c>
      <c r="P77" s="45">
        <v>1</v>
      </c>
    </row>
    <row r="78" spans="1:12" ht="12.75" customHeight="1">
      <c r="A78" s="37" t="s">
        <v>33</v>
      </c>
      <c r="B78" s="38" t="s">
        <v>224</v>
      </c>
      <c r="C78" s="37" t="s">
        <v>29</v>
      </c>
      <c r="D78" s="39" t="s">
        <v>191</v>
      </c>
      <c r="E78" s="40">
        <v>2.5</v>
      </c>
      <c r="F78" s="38">
        <v>0</v>
      </c>
      <c r="G78" s="33">
        <f t="shared" si="5"/>
        <v>0</v>
      </c>
      <c r="H78" s="47">
        <v>0</v>
      </c>
      <c r="I78" s="33" t="str">
        <f t="shared" si="6"/>
        <v>-</v>
      </c>
      <c r="J78" s="39"/>
      <c r="K78" s="48">
        <f t="shared" si="8"/>
        <v>0</v>
      </c>
      <c r="L78" s="33">
        <f t="shared" si="7"/>
        <v>0</v>
      </c>
    </row>
    <row r="79" spans="1:16" ht="12.75" customHeight="1">
      <c r="A79" s="37" t="s">
        <v>140</v>
      </c>
      <c r="B79" s="38" t="s">
        <v>224</v>
      </c>
      <c r="C79" s="37" t="s">
        <v>29</v>
      </c>
      <c r="D79" s="39" t="s">
        <v>190</v>
      </c>
      <c r="E79" s="40">
        <v>99</v>
      </c>
      <c r="F79" s="38">
        <v>1</v>
      </c>
      <c r="G79" s="33">
        <f t="shared" si="5"/>
        <v>99</v>
      </c>
      <c r="H79" s="47">
        <f>E79-88</f>
        <v>11</v>
      </c>
      <c r="I79" s="33" t="str">
        <f t="shared" si="6"/>
        <v>gram</v>
      </c>
      <c r="J79" s="39"/>
      <c r="K79" s="48">
        <f t="shared" si="8"/>
        <v>88</v>
      </c>
      <c r="L79" s="33">
        <f t="shared" si="7"/>
        <v>0</v>
      </c>
      <c r="P79" s="45">
        <v>1</v>
      </c>
    </row>
    <row r="80" spans="1:16" ht="12.75" customHeight="1">
      <c r="A80" s="37" t="s">
        <v>34</v>
      </c>
      <c r="B80" s="38" t="s">
        <v>224</v>
      </c>
      <c r="C80" s="37" t="s">
        <v>29</v>
      </c>
      <c r="D80" s="39" t="s">
        <v>190</v>
      </c>
      <c r="E80" s="40">
        <v>2.5</v>
      </c>
      <c r="F80" s="38">
        <v>10</v>
      </c>
      <c r="G80" s="33">
        <f t="shared" si="5"/>
        <v>25</v>
      </c>
      <c r="H80" s="47">
        <v>6</v>
      </c>
      <c r="I80" s="33" t="str">
        <f t="shared" si="6"/>
        <v>stk</v>
      </c>
      <c r="J80" s="39"/>
      <c r="K80" s="48">
        <f t="shared" si="8"/>
        <v>10</v>
      </c>
      <c r="L80" s="33">
        <f t="shared" si="7"/>
        <v>0</v>
      </c>
      <c r="P80" s="45">
        <v>10</v>
      </c>
    </row>
    <row r="81" spans="1:16" ht="12.75" customHeight="1">
      <c r="A81" s="37" t="s">
        <v>35</v>
      </c>
      <c r="B81" s="38" t="s">
        <v>224</v>
      </c>
      <c r="C81" s="37" t="s">
        <v>29</v>
      </c>
      <c r="D81" s="39" t="s">
        <v>190</v>
      </c>
      <c r="E81" s="40">
        <v>44</v>
      </c>
      <c r="F81" s="38">
        <v>5</v>
      </c>
      <c r="G81" s="33">
        <f t="shared" si="5"/>
        <v>220</v>
      </c>
      <c r="H81" s="47">
        <v>4</v>
      </c>
      <c r="I81" s="33" t="str">
        <f t="shared" si="6"/>
        <v>stk</v>
      </c>
      <c r="J81" s="39"/>
      <c r="K81" s="48">
        <f t="shared" si="8"/>
        <v>44</v>
      </c>
      <c r="L81" s="33">
        <f t="shared" si="7"/>
        <v>0</v>
      </c>
      <c r="P81" s="45">
        <v>5</v>
      </c>
    </row>
    <row r="82" spans="1:16" ht="12.75" customHeight="1">
      <c r="A82" s="37" t="s">
        <v>36</v>
      </c>
      <c r="B82" s="38" t="s">
        <v>224</v>
      </c>
      <c r="C82" s="37" t="s">
        <v>29</v>
      </c>
      <c r="D82" s="39" t="s">
        <v>190</v>
      </c>
      <c r="E82" s="40">
        <v>37</v>
      </c>
      <c r="F82" s="38">
        <v>5</v>
      </c>
      <c r="G82" s="33">
        <f t="shared" si="5"/>
        <v>185</v>
      </c>
      <c r="H82" s="47">
        <v>4</v>
      </c>
      <c r="I82" s="33" t="str">
        <f t="shared" si="6"/>
        <v>stk</v>
      </c>
      <c r="J82" s="39"/>
      <c r="K82" s="48">
        <f t="shared" si="8"/>
        <v>37</v>
      </c>
      <c r="L82" s="33">
        <f t="shared" si="7"/>
        <v>0</v>
      </c>
      <c r="P82" s="45">
        <v>5</v>
      </c>
    </row>
    <row r="83" spans="1:16" ht="12.75" customHeight="1">
      <c r="A83" s="37" t="s">
        <v>68</v>
      </c>
      <c r="B83" s="38">
        <v>12</v>
      </c>
      <c r="C83" s="37" t="s">
        <v>29</v>
      </c>
      <c r="D83" s="39" t="s">
        <v>190</v>
      </c>
      <c r="E83" s="40">
        <v>20.6</v>
      </c>
      <c r="F83" s="38">
        <v>5</v>
      </c>
      <c r="G83" s="33">
        <f t="shared" si="5"/>
        <v>103</v>
      </c>
      <c r="H83" s="47">
        <v>0</v>
      </c>
      <c r="I83" s="33" t="str">
        <f t="shared" si="6"/>
        <v>-</v>
      </c>
      <c r="J83" s="39"/>
      <c r="K83" s="48">
        <f t="shared" si="8"/>
        <v>103</v>
      </c>
      <c r="L83" s="33">
        <f t="shared" si="7"/>
        <v>0</v>
      </c>
      <c r="P83" s="45">
        <v>5</v>
      </c>
    </row>
    <row r="84" spans="1:14" ht="12.75" customHeight="1">
      <c r="A84" s="37" t="s">
        <v>84</v>
      </c>
      <c r="B84" s="38">
        <v>1</v>
      </c>
      <c r="C84" s="37" t="s">
        <v>29</v>
      </c>
      <c r="D84" s="39" t="s">
        <v>190</v>
      </c>
      <c r="E84" s="40">
        <v>107</v>
      </c>
      <c r="F84" s="38">
        <v>3</v>
      </c>
      <c r="G84" s="33">
        <f t="shared" si="5"/>
        <v>321</v>
      </c>
      <c r="H84" s="47">
        <v>3</v>
      </c>
      <c r="I84" s="33" t="str">
        <f t="shared" si="6"/>
        <v>stk</v>
      </c>
      <c r="J84" s="39"/>
      <c r="K84" s="48">
        <f t="shared" si="8"/>
        <v>0</v>
      </c>
      <c r="L84" s="33">
        <f t="shared" si="7"/>
        <v>0</v>
      </c>
      <c r="N84" s="45">
        <v>3</v>
      </c>
    </row>
    <row r="85" spans="1:12" ht="12.75" customHeight="1">
      <c r="A85" s="37" t="s">
        <v>85</v>
      </c>
      <c r="B85" s="38">
        <v>5</v>
      </c>
      <c r="C85" s="37" t="s">
        <v>29</v>
      </c>
      <c r="D85" s="39" t="s">
        <v>191</v>
      </c>
      <c r="E85" s="40">
        <v>46</v>
      </c>
      <c r="F85" s="38">
        <v>0</v>
      </c>
      <c r="G85" s="33">
        <f t="shared" si="5"/>
        <v>0</v>
      </c>
      <c r="H85" s="47">
        <v>0</v>
      </c>
      <c r="I85" s="33" t="str">
        <f t="shared" si="6"/>
        <v>-</v>
      </c>
      <c r="J85" s="39"/>
      <c r="K85" s="48">
        <f t="shared" si="8"/>
        <v>0</v>
      </c>
      <c r="L85" s="33">
        <f t="shared" si="7"/>
        <v>0</v>
      </c>
    </row>
    <row r="86" spans="1:12" ht="12.75" customHeight="1">
      <c r="A86" s="37" t="s">
        <v>86</v>
      </c>
      <c r="B86" s="38">
        <v>6</v>
      </c>
      <c r="C86" s="37" t="s">
        <v>29</v>
      </c>
      <c r="D86" s="39" t="s">
        <v>191</v>
      </c>
      <c r="E86" s="40">
        <v>116</v>
      </c>
      <c r="F86" s="38">
        <v>0</v>
      </c>
      <c r="G86" s="33">
        <f t="shared" si="5"/>
        <v>0</v>
      </c>
      <c r="H86" s="47">
        <v>0</v>
      </c>
      <c r="I86" s="33" t="str">
        <f t="shared" si="6"/>
        <v>-</v>
      </c>
      <c r="J86" s="39"/>
      <c r="K86" s="48">
        <f t="shared" si="8"/>
        <v>0</v>
      </c>
      <c r="L86" s="33">
        <f t="shared" si="7"/>
        <v>0</v>
      </c>
    </row>
    <row r="87" spans="1:12" ht="12.75" customHeight="1">
      <c r="A87" s="37" t="s">
        <v>87</v>
      </c>
      <c r="B87" s="38">
        <v>3</v>
      </c>
      <c r="C87" s="37" t="s">
        <v>29</v>
      </c>
      <c r="D87" s="39" t="s">
        <v>191</v>
      </c>
      <c r="E87" s="40">
        <v>49</v>
      </c>
      <c r="F87" s="38">
        <v>0</v>
      </c>
      <c r="G87" s="33">
        <f t="shared" si="5"/>
        <v>0</v>
      </c>
      <c r="H87" s="47">
        <v>0</v>
      </c>
      <c r="I87" s="33" t="str">
        <f t="shared" si="6"/>
        <v>-</v>
      </c>
      <c r="J87" s="39"/>
      <c r="K87" s="48">
        <f t="shared" si="8"/>
        <v>0</v>
      </c>
      <c r="L87" s="33">
        <f t="shared" si="7"/>
        <v>0</v>
      </c>
    </row>
    <row r="88" spans="1:12" ht="12.75" customHeight="1">
      <c r="A88" s="37" t="s">
        <v>88</v>
      </c>
      <c r="B88" s="38">
        <v>4</v>
      </c>
      <c r="C88" s="37" t="s">
        <v>29</v>
      </c>
      <c r="D88" s="39" t="s">
        <v>191</v>
      </c>
      <c r="E88" s="40">
        <v>58</v>
      </c>
      <c r="F88" s="38">
        <v>0</v>
      </c>
      <c r="G88" s="33">
        <f t="shared" si="5"/>
        <v>0</v>
      </c>
      <c r="H88" s="47">
        <v>0</v>
      </c>
      <c r="I88" s="33" t="str">
        <f t="shared" si="6"/>
        <v>-</v>
      </c>
      <c r="J88" s="39"/>
      <c r="K88" s="48">
        <f t="shared" si="8"/>
        <v>0</v>
      </c>
      <c r="L88" s="33">
        <f t="shared" si="7"/>
        <v>0</v>
      </c>
    </row>
    <row r="89" spans="1:12" ht="12.75" customHeight="1">
      <c r="A89" s="37" t="s">
        <v>89</v>
      </c>
      <c r="B89" s="38">
        <v>1</v>
      </c>
      <c r="C89" s="37" t="s">
        <v>29</v>
      </c>
      <c r="D89" s="39" t="s">
        <v>191</v>
      </c>
      <c r="E89" s="40">
        <v>63</v>
      </c>
      <c r="F89" s="38">
        <v>0</v>
      </c>
      <c r="G89" s="33">
        <f t="shared" si="5"/>
        <v>0</v>
      </c>
      <c r="H89" s="47">
        <v>0</v>
      </c>
      <c r="I89" s="33" t="str">
        <f t="shared" si="6"/>
        <v>-</v>
      </c>
      <c r="J89" s="39"/>
      <c r="K89" s="48">
        <f t="shared" si="8"/>
        <v>0</v>
      </c>
      <c r="L89" s="33">
        <f t="shared" si="7"/>
        <v>0</v>
      </c>
    </row>
    <row r="90" spans="1:12" ht="12.75" customHeight="1">
      <c r="A90" s="37" t="s">
        <v>90</v>
      </c>
      <c r="B90" s="38">
        <v>5</v>
      </c>
      <c r="C90" s="37" t="s">
        <v>29</v>
      </c>
      <c r="D90" s="39" t="s">
        <v>191</v>
      </c>
      <c r="E90" s="40">
        <v>126</v>
      </c>
      <c r="F90" s="38">
        <v>0</v>
      </c>
      <c r="G90" s="33">
        <f t="shared" si="5"/>
        <v>0</v>
      </c>
      <c r="H90" s="47">
        <v>0</v>
      </c>
      <c r="I90" s="33" t="str">
        <f t="shared" si="6"/>
        <v>-</v>
      </c>
      <c r="J90" s="39"/>
      <c r="K90" s="48">
        <f t="shared" si="8"/>
        <v>0</v>
      </c>
      <c r="L90" s="33">
        <f t="shared" si="7"/>
        <v>0</v>
      </c>
    </row>
    <row r="91" spans="1:12" ht="12.75" customHeight="1">
      <c r="A91" s="37" t="s">
        <v>91</v>
      </c>
      <c r="B91" s="38">
        <v>7</v>
      </c>
      <c r="C91" s="37" t="s">
        <v>29</v>
      </c>
      <c r="D91" s="39" t="s">
        <v>191</v>
      </c>
      <c r="E91" s="40">
        <v>21</v>
      </c>
      <c r="F91" s="38">
        <v>0</v>
      </c>
      <c r="G91" s="33">
        <f t="shared" si="5"/>
        <v>0</v>
      </c>
      <c r="H91" s="47">
        <v>0</v>
      </c>
      <c r="I91" s="33" t="str">
        <f t="shared" si="6"/>
        <v>-</v>
      </c>
      <c r="J91" s="39"/>
      <c r="K91" s="48">
        <f t="shared" si="8"/>
        <v>0</v>
      </c>
      <c r="L91" s="33">
        <f t="shared" si="7"/>
        <v>0</v>
      </c>
    </row>
    <row r="92" spans="1:12" ht="12.75" customHeight="1">
      <c r="A92" s="37" t="s">
        <v>92</v>
      </c>
      <c r="B92" s="38">
        <v>4</v>
      </c>
      <c r="C92" s="37" t="s">
        <v>29</v>
      </c>
      <c r="D92" s="39" t="s">
        <v>191</v>
      </c>
      <c r="E92" s="40">
        <v>110</v>
      </c>
      <c r="F92" s="38">
        <v>0</v>
      </c>
      <c r="G92" s="33">
        <f t="shared" si="5"/>
        <v>0</v>
      </c>
      <c r="H92" s="47">
        <v>0</v>
      </c>
      <c r="I92" s="33" t="str">
        <f t="shared" si="6"/>
        <v>-</v>
      </c>
      <c r="J92" s="39"/>
      <c r="K92" s="48">
        <f t="shared" si="8"/>
        <v>0</v>
      </c>
      <c r="L92" s="33">
        <f t="shared" si="7"/>
        <v>0</v>
      </c>
    </row>
    <row r="93" spans="1:14" ht="12.75" customHeight="1">
      <c r="A93" s="37" t="s">
        <v>93</v>
      </c>
      <c r="B93" s="38">
        <v>2</v>
      </c>
      <c r="C93" s="37" t="s">
        <v>29</v>
      </c>
      <c r="D93" s="39" t="s">
        <v>191</v>
      </c>
      <c r="E93" s="40">
        <v>57</v>
      </c>
      <c r="F93" s="38">
        <v>1</v>
      </c>
      <c r="G93" s="33">
        <f t="shared" si="5"/>
        <v>57</v>
      </c>
      <c r="H93" s="47">
        <v>0</v>
      </c>
      <c r="I93" s="33" t="str">
        <f t="shared" si="6"/>
        <v>-</v>
      </c>
      <c r="J93" s="39"/>
      <c r="K93" s="48">
        <f t="shared" si="8"/>
        <v>57</v>
      </c>
      <c r="L93" s="33">
        <f t="shared" si="7"/>
        <v>0</v>
      </c>
      <c r="N93" s="45">
        <v>1</v>
      </c>
    </row>
    <row r="94" spans="1:14" ht="12.75" customHeight="1">
      <c r="A94" s="37" t="s">
        <v>226</v>
      </c>
      <c r="B94" s="38">
        <v>3</v>
      </c>
      <c r="C94" s="37" t="s">
        <v>29</v>
      </c>
      <c r="D94" s="39" t="s">
        <v>190</v>
      </c>
      <c r="E94" s="40">
        <v>168</v>
      </c>
      <c r="F94" s="38">
        <v>8</v>
      </c>
      <c r="G94" s="33">
        <f t="shared" si="5"/>
        <v>1344</v>
      </c>
      <c r="H94" s="47">
        <v>5</v>
      </c>
      <c r="I94" s="33" t="str">
        <f t="shared" si="6"/>
        <v>stk</v>
      </c>
      <c r="J94" s="39"/>
      <c r="K94" s="48">
        <f t="shared" si="8"/>
        <v>504</v>
      </c>
      <c r="L94" s="33">
        <f t="shared" si="7"/>
        <v>0</v>
      </c>
      <c r="N94" s="45">
        <v>8</v>
      </c>
    </row>
    <row r="95" spans="1:14" ht="12.75" customHeight="1">
      <c r="A95" s="37" t="s">
        <v>47</v>
      </c>
      <c r="B95" s="38">
        <v>0</v>
      </c>
      <c r="C95" s="37" t="s">
        <v>29</v>
      </c>
      <c r="D95" s="39" t="s">
        <v>190</v>
      </c>
      <c r="E95" s="40">
        <v>212</v>
      </c>
      <c r="F95" s="38">
        <v>1</v>
      </c>
      <c r="G95" s="33">
        <f t="shared" si="5"/>
        <v>212</v>
      </c>
      <c r="H95" s="47">
        <v>1</v>
      </c>
      <c r="I95" s="33" t="str">
        <f t="shared" si="6"/>
        <v>stk</v>
      </c>
      <c r="J95" s="39"/>
      <c r="K95" s="48">
        <f t="shared" si="8"/>
        <v>0</v>
      </c>
      <c r="L95" s="33">
        <f t="shared" si="7"/>
        <v>0</v>
      </c>
      <c r="N95" s="45">
        <v>1</v>
      </c>
    </row>
    <row r="96" spans="1:12" ht="12.75" customHeight="1">
      <c r="A96" s="37" t="s">
        <v>57</v>
      </c>
      <c r="B96" s="38">
        <v>0</v>
      </c>
      <c r="C96" s="37" t="s">
        <v>29</v>
      </c>
      <c r="D96" s="39" t="s">
        <v>191</v>
      </c>
      <c r="E96" s="40">
        <v>196</v>
      </c>
      <c r="F96" s="38">
        <v>0</v>
      </c>
      <c r="G96" s="33">
        <f t="shared" si="5"/>
        <v>0</v>
      </c>
      <c r="H96" s="47">
        <v>0</v>
      </c>
      <c r="I96" s="33" t="str">
        <f t="shared" si="6"/>
        <v>-</v>
      </c>
      <c r="J96" s="39"/>
      <c r="K96" s="48">
        <f t="shared" si="8"/>
        <v>0</v>
      </c>
      <c r="L96" s="33">
        <f t="shared" si="7"/>
        <v>0</v>
      </c>
    </row>
    <row r="97" spans="1:14" ht="12.75" customHeight="1">
      <c r="A97" s="37" t="s">
        <v>64</v>
      </c>
      <c r="B97" s="38">
        <v>1</v>
      </c>
      <c r="C97" s="37" t="s">
        <v>29</v>
      </c>
      <c r="D97" s="39" t="s">
        <v>190</v>
      </c>
      <c r="E97" s="40">
        <v>1011</v>
      </c>
      <c r="F97" s="38">
        <v>1</v>
      </c>
      <c r="G97" s="33">
        <f t="shared" si="5"/>
        <v>1011</v>
      </c>
      <c r="H97" s="47">
        <f>E97-89</f>
        <v>922</v>
      </c>
      <c r="I97" s="33" t="str">
        <f t="shared" si="6"/>
        <v>gram</v>
      </c>
      <c r="J97" s="39"/>
      <c r="K97" s="48">
        <f t="shared" si="8"/>
        <v>89</v>
      </c>
      <c r="L97" s="33">
        <f t="shared" si="7"/>
        <v>0</v>
      </c>
      <c r="N97" s="45">
        <v>1</v>
      </c>
    </row>
    <row r="98" spans="1:14" ht="12.75" customHeight="1">
      <c r="A98" s="37" t="s">
        <v>65</v>
      </c>
      <c r="B98" s="38">
        <v>1</v>
      </c>
      <c r="C98" s="37" t="s">
        <v>29</v>
      </c>
      <c r="D98" s="39" t="s">
        <v>190</v>
      </c>
      <c r="E98" s="40">
        <v>754</v>
      </c>
      <c r="F98" s="38">
        <v>1</v>
      </c>
      <c r="G98" s="33">
        <f t="shared" si="5"/>
        <v>754</v>
      </c>
      <c r="H98" s="47">
        <f>E98-327</f>
        <v>427</v>
      </c>
      <c r="I98" s="33" t="str">
        <f t="shared" si="6"/>
        <v>gram</v>
      </c>
      <c r="J98" s="39"/>
      <c r="K98" s="48">
        <f t="shared" si="8"/>
        <v>327</v>
      </c>
      <c r="L98" s="33">
        <f t="shared" si="7"/>
        <v>0</v>
      </c>
      <c r="N98" s="45">
        <v>1</v>
      </c>
    </row>
    <row r="99" spans="1:14" ht="12.75" customHeight="1">
      <c r="A99" s="37" t="s">
        <v>66</v>
      </c>
      <c r="B99" s="38">
        <v>4</v>
      </c>
      <c r="C99" s="37" t="s">
        <v>29</v>
      </c>
      <c r="D99" s="39" t="s">
        <v>190</v>
      </c>
      <c r="E99" s="40">
        <v>91</v>
      </c>
      <c r="F99" s="38">
        <v>4</v>
      </c>
      <c r="G99" s="33">
        <f t="shared" si="5"/>
        <v>364</v>
      </c>
      <c r="H99" s="47">
        <v>4</v>
      </c>
      <c r="I99" s="33" t="str">
        <f t="shared" si="6"/>
        <v>stk</v>
      </c>
      <c r="J99" s="39"/>
      <c r="K99" s="48">
        <f t="shared" si="8"/>
        <v>0</v>
      </c>
      <c r="L99" s="33">
        <f t="shared" si="7"/>
        <v>0</v>
      </c>
      <c r="N99" s="45">
        <v>4</v>
      </c>
    </row>
    <row r="100" spans="1:16" ht="12.75" customHeight="1">
      <c r="A100" s="37" t="s">
        <v>67</v>
      </c>
      <c r="B100" s="38">
        <v>2</v>
      </c>
      <c r="C100" s="37" t="s">
        <v>29</v>
      </c>
      <c r="D100" s="39" t="s">
        <v>190</v>
      </c>
      <c r="E100" s="40">
        <v>302</v>
      </c>
      <c r="F100" s="38">
        <v>2</v>
      </c>
      <c r="G100" s="33">
        <f t="shared" si="5"/>
        <v>604</v>
      </c>
      <c r="H100" s="47">
        <v>1</v>
      </c>
      <c r="I100" s="33" t="str">
        <f t="shared" si="6"/>
        <v>stk</v>
      </c>
      <c r="J100" s="39"/>
      <c r="K100" s="48">
        <f t="shared" si="8"/>
        <v>302</v>
      </c>
      <c r="L100" s="33">
        <f t="shared" si="7"/>
        <v>0</v>
      </c>
      <c r="P100" s="45">
        <v>2</v>
      </c>
    </row>
    <row r="101" spans="1:12" ht="12.75" customHeight="1">
      <c r="A101" s="37" t="s">
        <v>70</v>
      </c>
      <c r="B101" s="38">
        <v>2</v>
      </c>
      <c r="C101" s="37" t="s">
        <v>29</v>
      </c>
      <c r="D101" s="39" t="s">
        <v>191</v>
      </c>
      <c r="E101" s="40">
        <v>95</v>
      </c>
      <c r="F101" s="38">
        <v>0</v>
      </c>
      <c r="G101" s="33">
        <f t="shared" si="5"/>
        <v>0</v>
      </c>
      <c r="H101" s="47">
        <v>0</v>
      </c>
      <c r="I101" s="33" t="str">
        <f t="shared" si="6"/>
        <v>-</v>
      </c>
      <c r="J101" s="39"/>
      <c r="K101" s="48">
        <f t="shared" si="8"/>
        <v>0</v>
      </c>
      <c r="L101" s="33">
        <f aca="true" t="shared" si="9" ref="L101:L132">F101-SUM(M101:P101)</f>
        <v>0</v>
      </c>
    </row>
    <row r="102" spans="1:16" ht="12.75" customHeight="1">
      <c r="A102" s="37" t="s">
        <v>71</v>
      </c>
      <c r="B102" s="38">
        <v>12</v>
      </c>
      <c r="C102" s="37" t="s">
        <v>29</v>
      </c>
      <c r="D102" s="39" t="s">
        <v>190</v>
      </c>
      <c r="E102" s="40">
        <v>27.1</v>
      </c>
      <c r="F102" s="38">
        <v>8</v>
      </c>
      <c r="G102" s="33">
        <f t="shared" si="5"/>
        <v>216.8</v>
      </c>
      <c r="H102" s="47">
        <v>2</v>
      </c>
      <c r="I102" s="33" t="str">
        <f t="shared" si="6"/>
        <v>stk</v>
      </c>
      <c r="J102" s="39"/>
      <c r="K102" s="48">
        <f t="shared" si="8"/>
        <v>162.60000000000002</v>
      </c>
      <c r="L102" s="33">
        <f t="shared" si="9"/>
        <v>0</v>
      </c>
      <c r="P102" s="45">
        <v>8</v>
      </c>
    </row>
    <row r="103" spans="1:16" ht="12.75" customHeight="1">
      <c r="A103" s="37" t="s">
        <v>72</v>
      </c>
      <c r="B103" s="38">
        <v>2</v>
      </c>
      <c r="C103" s="37" t="s">
        <v>29</v>
      </c>
      <c r="D103" s="39" t="s">
        <v>191</v>
      </c>
      <c r="E103" s="40">
        <v>31</v>
      </c>
      <c r="F103" s="38">
        <v>2</v>
      </c>
      <c r="G103" s="33">
        <f t="shared" si="5"/>
        <v>62</v>
      </c>
      <c r="H103" s="47">
        <v>0</v>
      </c>
      <c r="I103" s="33" t="str">
        <f t="shared" si="6"/>
        <v>-</v>
      </c>
      <c r="J103" s="39"/>
      <c r="K103" s="48">
        <f t="shared" si="8"/>
        <v>62</v>
      </c>
      <c r="L103" s="33">
        <f t="shared" si="9"/>
        <v>0</v>
      </c>
      <c r="P103" s="45">
        <v>2</v>
      </c>
    </row>
    <row r="104" spans="1:14" ht="12.75" customHeight="1">
      <c r="A104" s="37" t="s">
        <v>73</v>
      </c>
      <c r="B104" s="38">
        <v>1</v>
      </c>
      <c r="C104" s="37" t="s">
        <v>29</v>
      </c>
      <c r="D104" s="39" t="s">
        <v>191</v>
      </c>
      <c r="E104" s="40">
        <v>131</v>
      </c>
      <c r="F104" s="38">
        <v>1</v>
      </c>
      <c r="G104" s="33">
        <f t="shared" si="5"/>
        <v>131</v>
      </c>
      <c r="H104" s="47">
        <v>0</v>
      </c>
      <c r="I104" s="33" t="str">
        <f t="shared" si="6"/>
        <v>-</v>
      </c>
      <c r="J104" s="39"/>
      <c r="K104" s="48">
        <f t="shared" si="8"/>
        <v>131</v>
      </c>
      <c r="L104" s="33">
        <f t="shared" si="9"/>
        <v>0</v>
      </c>
      <c r="N104" s="45">
        <v>1</v>
      </c>
    </row>
    <row r="105" spans="1:14" ht="12.75" customHeight="1">
      <c r="A105" s="37" t="s">
        <v>74</v>
      </c>
      <c r="B105" s="38">
        <v>1</v>
      </c>
      <c r="C105" s="37" t="s">
        <v>29</v>
      </c>
      <c r="D105" s="39" t="s">
        <v>191</v>
      </c>
      <c r="E105" s="40">
        <v>91</v>
      </c>
      <c r="F105" s="38">
        <v>1</v>
      </c>
      <c r="G105" s="33">
        <f t="shared" si="5"/>
        <v>91</v>
      </c>
      <c r="H105" s="47">
        <v>0</v>
      </c>
      <c r="I105" s="33" t="str">
        <f t="shared" si="6"/>
        <v>-</v>
      </c>
      <c r="J105" s="39"/>
      <c r="K105" s="48">
        <f t="shared" si="8"/>
        <v>91</v>
      </c>
      <c r="L105" s="33">
        <f t="shared" si="9"/>
        <v>0</v>
      </c>
      <c r="N105" s="45">
        <v>1</v>
      </c>
    </row>
    <row r="106" spans="1:14" ht="12.75" customHeight="1">
      <c r="A106" s="37" t="s">
        <v>75</v>
      </c>
      <c r="B106" s="38">
        <v>1</v>
      </c>
      <c r="C106" s="37" t="s">
        <v>29</v>
      </c>
      <c r="D106" s="39" t="s">
        <v>190</v>
      </c>
      <c r="E106" s="40">
        <v>144</v>
      </c>
      <c r="F106" s="38">
        <v>1</v>
      </c>
      <c r="G106" s="33">
        <f t="shared" si="5"/>
        <v>144</v>
      </c>
      <c r="H106" s="47">
        <v>1</v>
      </c>
      <c r="I106" s="33" t="str">
        <f t="shared" si="6"/>
        <v>stk</v>
      </c>
      <c r="J106" s="39"/>
      <c r="K106" s="48">
        <f t="shared" si="8"/>
        <v>0</v>
      </c>
      <c r="L106" s="33">
        <f t="shared" si="9"/>
        <v>0</v>
      </c>
      <c r="N106" s="45">
        <v>1</v>
      </c>
    </row>
    <row r="107" spans="1:14" ht="12.75" customHeight="1">
      <c r="A107" s="37" t="s">
        <v>76</v>
      </c>
      <c r="B107" s="38">
        <v>1</v>
      </c>
      <c r="C107" s="37" t="s">
        <v>29</v>
      </c>
      <c r="D107" s="39" t="s">
        <v>191</v>
      </c>
      <c r="E107" s="40">
        <v>161</v>
      </c>
      <c r="F107" s="38">
        <v>1</v>
      </c>
      <c r="G107" s="33">
        <f t="shared" si="5"/>
        <v>161</v>
      </c>
      <c r="H107" s="47">
        <v>0</v>
      </c>
      <c r="I107" s="33" t="str">
        <f t="shared" si="6"/>
        <v>-</v>
      </c>
      <c r="J107" s="39"/>
      <c r="K107" s="48">
        <f t="shared" si="8"/>
        <v>161</v>
      </c>
      <c r="L107" s="33">
        <f t="shared" si="9"/>
        <v>0</v>
      </c>
      <c r="N107" s="45">
        <v>1</v>
      </c>
    </row>
    <row r="108" spans="1:14" ht="12.75" customHeight="1">
      <c r="A108" s="37" t="s">
        <v>77</v>
      </c>
      <c r="B108" s="38">
        <v>1</v>
      </c>
      <c r="C108" s="37" t="s">
        <v>29</v>
      </c>
      <c r="D108" s="39" t="s">
        <v>191</v>
      </c>
      <c r="E108" s="40">
        <v>252</v>
      </c>
      <c r="F108" s="38">
        <v>1</v>
      </c>
      <c r="G108" s="33">
        <f t="shared" si="5"/>
        <v>252</v>
      </c>
      <c r="H108" s="47">
        <v>0</v>
      </c>
      <c r="I108" s="33" t="str">
        <f t="shared" si="6"/>
        <v>-</v>
      </c>
      <c r="J108" s="39"/>
      <c r="K108" s="48">
        <f t="shared" si="8"/>
        <v>252</v>
      </c>
      <c r="L108" s="33">
        <f t="shared" si="9"/>
        <v>0</v>
      </c>
      <c r="N108" s="45">
        <v>1</v>
      </c>
    </row>
    <row r="109" spans="1:14" ht="12.75" customHeight="1">
      <c r="A109" s="37" t="s">
        <v>78</v>
      </c>
      <c r="B109" s="38">
        <v>1</v>
      </c>
      <c r="C109" s="37" t="s">
        <v>29</v>
      </c>
      <c r="D109" s="39" t="s">
        <v>190</v>
      </c>
      <c r="E109" s="40">
        <v>148</v>
      </c>
      <c r="F109" s="38">
        <v>1</v>
      </c>
      <c r="G109" s="33">
        <f t="shared" si="5"/>
        <v>148</v>
      </c>
      <c r="H109" s="47">
        <f>E109-102</f>
        <v>46</v>
      </c>
      <c r="I109" s="33" t="str">
        <f t="shared" si="6"/>
        <v>gram</v>
      </c>
      <c r="J109" s="39"/>
      <c r="K109" s="48">
        <f t="shared" si="8"/>
        <v>102</v>
      </c>
      <c r="L109" s="33">
        <f t="shared" si="9"/>
        <v>0</v>
      </c>
      <c r="N109" s="45">
        <v>1</v>
      </c>
    </row>
    <row r="110" spans="1:16" ht="12.75" customHeight="1">
      <c r="A110" s="37" t="s">
        <v>79</v>
      </c>
      <c r="B110" s="38">
        <v>3</v>
      </c>
      <c r="C110" s="37" t="s">
        <v>29</v>
      </c>
      <c r="D110" s="39" t="s">
        <v>190</v>
      </c>
      <c r="E110" s="40">
        <v>204</v>
      </c>
      <c r="F110" s="38">
        <v>2</v>
      </c>
      <c r="G110" s="33">
        <f t="shared" si="5"/>
        <v>408</v>
      </c>
      <c r="H110" s="47">
        <f>E110+E110-56</f>
        <v>352</v>
      </c>
      <c r="I110" s="33" t="str">
        <f t="shared" si="6"/>
        <v>gram</v>
      </c>
      <c r="J110" s="39"/>
      <c r="K110" s="48">
        <f t="shared" si="8"/>
        <v>56</v>
      </c>
      <c r="L110" s="33">
        <f t="shared" si="9"/>
        <v>0</v>
      </c>
      <c r="N110" s="45">
        <v>1</v>
      </c>
      <c r="P110" s="45">
        <v>1</v>
      </c>
    </row>
    <row r="111" spans="1:16" ht="12.75" customHeight="1">
      <c r="A111" s="37" t="s">
        <v>124</v>
      </c>
      <c r="B111" s="38">
        <v>6</v>
      </c>
      <c r="C111" s="37" t="s">
        <v>29</v>
      </c>
      <c r="D111" s="39" t="s">
        <v>190</v>
      </c>
      <c r="E111" s="40">
        <v>23</v>
      </c>
      <c r="F111" s="38">
        <v>6</v>
      </c>
      <c r="G111" s="33">
        <f t="shared" si="5"/>
        <v>138</v>
      </c>
      <c r="H111" s="47">
        <v>6</v>
      </c>
      <c r="I111" s="33" t="str">
        <f t="shared" si="6"/>
        <v>stk</v>
      </c>
      <c r="J111" s="39"/>
      <c r="K111" s="48">
        <f t="shared" si="8"/>
        <v>0</v>
      </c>
      <c r="L111" s="33">
        <f t="shared" si="9"/>
        <v>0</v>
      </c>
      <c r="P111" s="45">
        <v>6</v>
      </c>
    </row>
    <row r="112" spans="1:16" ht="12.75" customHeight="1">
      <c r="A112" s="37" t="s">
        <v>126</v>
      </c>
      <c r="B112" s="38">
        <v>0</v>
      </c>
      <c r="C112" s="37" t="s">
        <v>29</v>
      </c>
      <c r="D112" s="39" t="s">
        <v>190</v>
      </c>
      <c r="E112" s="40">
        <v>201</v>
      </c>
      <c r="F112" s="38">
        <v>2</v>
      </c>
      <c r="G112" s="33">
        <f t="shared" si="5"/>
        <v>402</v>
      </c>
      <c r="H112" s="47">
        <v>2</v>
      </c>
      <c r="I112" s="33" t="str">
        <f t="shared" si="6"/>
        <v>stk</v>
      </c>
      <c r="J112" s="39"/>
      <c r="K112" s="48">
        <f t="shared" si="8"/>
        <v>0</v>
      </c>
      <c r="L112" s="33">
        <f t="shared" si="9"/>
        <v>0</v>
      </c>
      <c r="N112" s="45">
        <v>1</v>
      </c>
      <c r="P112" s="45">
        <v>1</v>
      </c>
    </row>
    <row r="113" spans="1:14" ht="12.75" customHeight="1">
      <c r="A113" s="37" t="s">
        <v>103</v>
      </c>
      <c r="B113" s="38">
        <v>1</v>
      </c>
      <c r="C113" s="37" t="s">
        <v>96</v>
      </c>
      <c r="D113" s="39" t="s">
        <v>191</v>
      </c>
      <c r="E113" s="40">
        <v>1068</v>
      </c>
      <c r="F113" s="38">
        <f>IF(A113&lt;&gt;"",1,0)</f>
        <v>1</v>
      </c>
      <c r="G113" s="33">
        <f t="shared" si="5"/>
        <v>1068</v>
      </c>
      <c r="H113" s="47">
        <v>1</v>
      </c>
      <c r="I113" s="33" t="str">
        <f t="shared" si="6"/>
        <v>stk</v>
      </c>
      <c r="J113" s="39"/>
      <c r="K113" s="48">
        <f t="shared" si="8"/>
        <v>0</v>
      </c>
      <c r="L113" s="33">
        <f t="shared" si="9"/>
        <v>0</v>
      </c>
      <c r="N113" s="45">
        <v>1</v>
      </c>
    </row>
    <row r="114" spans="1:13" ht="12.75" customHeight="1">
      <c r="A114" s="37" t="s">
        <v>102</v>
      </c>
      <c r="B114" s="38">
        <v>1</v>
      </c>
      <c r="C114" s="37" t="s">
        <v>96</v>
      </c>
      <c r="D114" s="39" t="s">
        <v>191</v>
      </c>
      <c r="E114" s="40">
        <v>218</v>
      </c>
      <c r="F114" s="38">
        <f>IF(A114&lt;&gt;"",1,0)</f>
        <v>1</v>
      </c>
      <c r="G114" s="33">
        <f t="shared" si="5"/>
        <v>218</v>
      </c>
      <c r="H114" s="47">
        <v>1</v>
      </c>
      <c r="I114" s="33" t="str">
        <f t="shared" si="6"/>
        <v>stk</v>
      </c>
      <c r="J114" s="39"/>
      <c r="K114" s="48">
        <f t="shared" si="8"/>
        <v>0</v>
      </c>
      <c r="L114" s="33">
        <f t="shared" si="9"/>
        <v>0</v>
      </c>
      <c r="M114" s="44">
        <v>1</v>
      </c>
    </row>
    <row r="115" spans="1:14" ht="12.75" customHeight="1">
      <c r="A115" s="37" t="s">
        <v>46</v>
      </c>
      <c r="B115" s="38">
        <v>4</v>
      </c>
      <c r="C115" s="37" t="s">
        <v>96</v>
      </c>
      <c r="D115" s="39" t="s">
        <v>191</v>
      </c>
      <c r="E115" s="40">
        <v>191</v>
      </c>
      <c r="F115" s="38">
        <v>2</v>
      </c>
      <c r="G115" s="33">
        <f t="shared" si="5"/>
        <v>382</v>
      </c>
      <c r="H115" s="47">
        <v>2</v>
      </c>
      <c r="I115" s="33" t="str">
        <f t="shared" si="6"/>
        <v>stk</v>
      </c>
      <c r="J115" s="39"/>
      <c r="K115" s="48">
        <f t="shared" si="8"/>
        <v>0</v>
      </c>
      <c r="L115" s="33">
        <f t="shared" si="9"/>
        <v>0</v>
      </c>
      <c r="M115" s="44">
        <v>1</v>
      </c>
      <c r="N115" s="45">
        <v>1</v>
      </c>
    </row>
    <row r="116" spans="1:14" ht="12.75" customHeight="1">
      <c r="A116" s="37" t="s">
        <v>5</v>
      </c>
      <c r="B116" s="38" t="s">
        <v>224</v>
      </c>
      <c r="C116" s="37" t="s">
        <v>96</v>
      </c>
      <c r="D116" s="39" t="s">
        <v>191</v>
      </c>
      <c r="E116" s="40">
        <v>40</v>
      </c>
      <c r="F116" s="38">
        <v>2</v>
      </c>
      <c r="G116" s="33">
        <f t="shared" si="5"/>
        <v>80</v>
      </c>
      <c r="H116" s="47">
        <v>2</v>
      </c>
      <c r="I116" s="33" t="str">
        <f t="shared" si="6"/>
        <v>stk</v>
      </c>
      <c r="J116" s="39"/>
      <c r="K116" s="48">
        <f t="shared" si="8"/>
        <v>0</v>
      </c>
      <c r="L116" s="33">
        <f t="shared" si="9"/>
        <v>0</v>
      </c>
      <c r="M116" s="44">
        <v>1</v>
      </c>
      <c r="N116" s="45">
        <v>1</v>
      </c>
    </row>
    <row r="117" spans="1:14" ht="12.75" customHeight="1">
      <c r="A117" s="37" t="s">
        <v>101</v>
      </c>
      <c r="B117" s="38" t="s">
        <v>224</v>
      </c>
      <c r="C117" s="37" t="s">
        <v>96</v>
      </c>
      <c r="D117" s="39" t="s">
        <v>191</v>
      </c>
      <c r="E117" s="40">
        <v>76</v>
      </c>
      <c r="F117" s="38">
        <v>2</v>
      </c>
      <c r="G117" s="33">
        <f t="shared" si="5"/>
        <v>152</v>
      </c>
      <c r="H117" s="47">
        <v>2</v>
      </c>
      <c r="I117" s="33" t="str">
        <f t="shared" si="6"/>
        <v>stk</v>
      </c>
      <c r="J117" s="39"/>
      <c r="K117" s="48">
        <f t="shared" si="8"/>
        <v>0</v>
      </c>
      <c r="L117" s="33">
        <f t="shared" si="9"/>
        <v>0</v>
      </c>
      <c r="M117" s="44">
        <v>1</v>
      </c>
      <c r="N117" s="45">
        <v>1</v>
      </c>
    </row>
    <row r="118" spans="1:14" ht="12.75" customHeight="1">
      <c r="A118" s="37" t="s">
        <v>100</v>
      </c>
      <c r="B118" s="38">
        <v>1</v>
      </c>
      <c r="C118" s="37" t="s">
        <v>96</v>
      </c>
      <c r="D118" s="39" t="s">
        <v>191</v>
      </c>
      <c r="E118" s="40">
        <v>267</v>
      </c>
      <c r="F118" s="38">
        <v>1</v>
      </c>
      <c r="G118" s="33">
        <f t="shared" si="5"/>
        <v>267</v>
      </c>
      <c r="H118" s="47">
        <v>1</v>
      </c>
      <c r="I118" s="33" t="str">
        <f t="shared" si="6"/>
        <v>stk</v>
      </c>
      <c r="J118" s="39"/>
      <c r="K118" s="48">
        <f t="shared" si="8"/>
        <v>0</v>
      </c>
      <c r="L118" s="33">
        <f t="shared" si="9"/>
        <v>0</v>
      </c>
      <c r="N118" s="45">
        <v>1</v>
      </c>
    </row>
    <row r="119" spans="1:14" ht="12.75" customHeight="1">
      <c r="A119" s="37" t="s">
        <v>99</v>
      </c>
      <c r="B119" s="38">
        <v>1</v>
      </c>
      <c r="C119" s="37" t="s">
        <v>96</v>
      </c>
      <c r="D119" s="39" t="s">
        <v>191</v>
      </c>
      <c r="E119" s="40">
        <v>186</v>
      </c>
      <c r="F119" s="38">
        <v>1</v>
      </c>
      <c r="G119" s="33">
        <f t="shared" si="5"/>
        <v>186</v>
      </c>
      <c r="H119" s="47">
        <v>1</v>
      </c>
      <c r="I119" s="33" t="str">
        <f t="shared" si="6"/>
        <v>stk</v>
      </c>
      <c r="J119" s="39"/>
      <c r="K119" s="48">
        <f t="shared" si="8"/>
        <v>0</v>
      </c>
      <c r="L119" s="33">
        <f t="shared" si="9"/>
        <v>0</v>
      </c>
      <c r="N119" s="45">
        <v>1</v>
      </c>
    </row>
    <row r="120" spans="1:14" ht="12.75" customHeight="1">
      <c r="A120" s="37" t="s">
        <v>58</v>
      </c>
      <c r="B120" s="38">
        <v>1</v>
      </c>
      <c r="C120" s="37" t="s">
        <v>96</v>
      </c>
      <c r="D120" s="39" t="s">
        <v>191</v>
      </c>
      <c r="E120" s="40">
        <v>71</v>
      </c>
      <c r="F120" s="38">
        <v>1</v>
      </c>
      <c r="G120" s="33">
        <f t="shared" si="5"/>
        <v>71</v>
      </c>
      <c r="H120" s="47">
        <v>0</v>
      </c>
      <c r="I120" s="33" t="str">
        <f t="shared" si="6"/>
        <v>-</v>
      </c>
      <c r="J120" s="39"/>
      <c r="K120" s="48">
        <f t="shared" si="8"/>
        <v>71</v>
      </c>
      <c r="L120" s="33">
        <f t="shared" si="9"/>
        <v>0</v>
      </c>
      <c r="N120" s="45">
        <v>1</v>
      </c>
    </row>
    <row r="121" spans="1:14" ht="12.75" customHeight="1">
      <c r="A121" s="37" t="s">
        <v>133</v>
      </c>
      <c r="B121" s="38" t="s">
        <v>224</v>
      </c>
      <c r="C121" s="37" t="s">
        <v>96</v>
      </c>
      <c r="D121" s="39" t="s">
        <v>191</v>
      </c>
      <c r="E121" s="40">
        <v>189</v>
      </c>
      <c r="F121" s="38">
        <f>IF(A121&lt;&gt;"",1,0)</f>
        <v>1</v>
      </c>
      <c r="G121" s="33">
        <f t="shared" si="5"/>
        <v>189</v>
      </c>
      <c r="H121" s="47">
        <v>1</v>
      </c>
      <c r="I121" s="33" t="str">
        <f t="shared" si="6"/>
        <v>stk</v>
      </c>
      <c r="J121" s="39"/>
      <c r="K121" s="48">
        <f t="shared" si="8"/>
        <v>0</v>
      </c>
      <c r="L121" s="33">
        <f t="shared" si="9"/>
        <v>0</v>
      </c>
      <c r="N121" s="45">
        <v>1</v>
      </c>
    </row>
    <row r="122" spans="1:14" ht="12.75" customHeight="1">
      <c r="A122" s="37" t="s">
        <v>130</v>
      </c>
      <c r="B122" s="38">
        <v>1</v>
      </c>
      <c r="C122" s="37" t="s">
        <v>96</v>
      </c>
      <c r="D122" s="39" t="s">
        <v>191</v>
      </c>
      <c r="E122" s="40">
        <v>28</v>
      </c>
      <c r="F122" s="38">
        <f>IF(A122&lt;&gt;"",1,0)</f>
        <v>1</v>
      </c>
      <c r="G122" s="33">
        <f t="shared" si="5"/>
        <v>28</v>
      </c>
      <c r="H122" s="47">
        <v>1</v>
      </c>
      <c r="I122" s="33" t="str">
        <f t="shared" si="6"/>
        <v>stk</v>
      </c>
      <c r="J122" s="39"/>
      <c r="K122" s="48">
        <f t="shared" si="8"/>
        <v>0</v>
      </c>
      <c r="L122" s="33">
        <f t="shared" si="9"/>
        <v>0</v>
      </c>
      <c r="N122" s="45">
        <v>1</v>
      </c>
    </row>
    <row r="123" spans="1:14" ht="12.75" customHeight="1">
      <c r="A123" s="37" t="s">
        <v>98</v>
      </c>
      <c r="B123" s="38" t="s">
        <v>224</v>
      </c>
      <c r="C123" s="37" t="s">
        <v>96</v>
      </c>
      <c r="D123" s="39" t="s">
        <v>191</v>
      </c>
      <c r="E123" s="40">
        <v>14</v>
      </c>
      <c r="F123" s="38">
        <v>3</v>
      </c>
      <c r="G123" s="33">
        <f t="shared" si="5"/>
        <v>42</v>
      </c>
      <c r="H123" s="47">
        <v>2</v>
      </c>
      <c r="I123" s="33" t="str">
        <f t="shared" si="6"/>
        <v>stk</v>
      </c>
      <c r="J123" s="39"/>
      <c r="K123" s="48">
        <f t="shared" si="8"/>
        <v>14</v>
      </c>
      <c r="L123" s="33">
        <f t="shared" si="9"/>
        <v>0</v>
      </c>
      <c r="N123" s="45">
        <v>3</v>
      </c>
    </row>
    <row r="124" spans="1:12" ht="12.75" customHeight="1">
      <c r="A124" s="37" t="s">
        <v>54</v>
      </c>
      <c r="B124" s="38">
        <v>1</v>
      </c>
      <c r="C124" s="37" t="s">
        <v>96</v>
      </c>
      <c r="D124" s="39" t="s">
        <v>191</v>
      </c>
      <c r="E124" s="40">
        <v>81</v>
      </c>
      <c r="F124" s="38">
        <v>0</v>
      </c>
      <c r="G124" s="33">
        <f t="shared" si="5"/>
        <v>0</v>
      </c>
      <c r="H124" s="47">
        <v>0</v>
      </c>
      <c r="I124" s="33" t="str">
        <f t="shared" si="6"/>
        <v>-</v>
      </c>
      <c r="J124" s="39"/>
      <c r="K124" s="48">
        <f t="shared" si="8"/>
        <v>0</v>
      </c>
      <c r="L124" s="33">
        <f t="shared" si="9"/>
        <v>0</v>
      </c>
    </row>
    <row r="125" spans="1:12" ht="12.75" customHeight="1">
      <c r="A125" s="37" t="s">
        <v>55</v>
      </c>
      <c r="B125" s="38">
        <v>1</v>
      </c>
      <c r="C125" s="37" t="s">
        <v>96</v>
      </c>
      <c r="D125" s="39" t="s">
        <v>191</v>
      </c>
      <c r="E125" s="40">
        <v>80</v>
      </c>
      <c r="F125" s="38">
        <v>0</v>
      </c>
      <c r="G125" s="33">
        <f t="shared" si="5"/>
        <v>0</v>
      </c>
      <c r="H125" s="47">
        <v>0</v>
      </c>
      <c r="I125" s="33" t="str">
        <f t="shared" si="6"/>
        <v>-</v>
      </c>
      <c r="J125" s="39"/>
      <c r="K125" s="48">
        <f t="shared" si="8"/>
        <v>0</v>
      </c>
      <c r="L125" s="33">
        <f t="shared" si="9"/>
        <v>0</v>
      </c>
    </row>
    <row r="126" spans="1:14" ht="12.75" customHeight="1">
      <c r="A126" s="37" t="s">
        <v>56</v>
      </c>
      <c r="B126" s="38">
        <v>1</v>
      </c>
      <c r="C126" s="37" t="s">
        <v>96</v>
      </c>
      <c r="D126" s="39" t="s">
        <v>191</v>
      </c>
      <c r="E126" s="40">
        <v>69</v>
      </c>
      <c r="F126" s="38">
        <f>IF(A126&lt;&gt;"",1,0)</f>
        <v>1</v>
      </c>
      <c r="G126" s="33">
        <f t="shared" si="5"/>
        <v>69</v>
      </c>
      <c r="H126" s="47">
        <v>0</v>
      </c>
      <c r="I126" s="33" t="str">
        <f t="shared" si="6"/>
        <v>-</v>
      </c>
      <c r="J126" s="39"/>
      <c r="K126" s="48">
        <f t="shared" si="8"/>
        <v>69</v>
      </c>
      <c r="L126" s="33">
        <f t="shared" si="9"/>
        <v>0</v>
      </c>
      <c r="N126" s="45">
        <v>1</v>
      </c>
    </row>
    <row r="127" spans="1:14" ht="12.75" customHeight="1">
      <c r="A127" s="37" t="s">
        <v>127</v>
      </c>
      <c r="B127" s="38">
        <v>1</v>
      </c>
      <c r="C127" s="37" t="s">
        <v>96</v>
      </c>
      <c r="D127" s="39" t="s">
        <v>191</v>
      </c>
      <c r="E127" s="40">
        <f>487-67</f>
        <v>420</v>
      </c>
      <c r="F127" s="38">
        <f>IF(A127&lt;&gt;"",1,0)</f>
        <v>1</v>
      </c>
      <c r="G127" s="33">
        <f t="shared" si="5"/>
        <v>420</v>
      </c>
      <c r="H127" s="47">
        <v>1</v>
      </c>
      <c r="I127" s="33" t="str">
        <f t="shared" si="6"/>
        <v>stk</v>
      </c>
      <c r="J127" s="39"/>
      <c r="K127" s="48">
        <f t="shared" si="8"/>
        <v>0</v>
      </c>
      <c r="L127" s="33">
        <f t="shared" si="9"/>
        <v>0</v>
      </c>
      <c r="N127" s="45">
        <v>1</v>
      </c>
    </row>
    <row r="128" spans="1:16" ht="12.75" customHeight="1">
      <c r="A128" s="37" t="s">
        <v>131</v>
      </c>
      <c r="B128" s="38">
        <v>1</v>
      </c>
      <c r="C128" s="37" t="s">
        <v>97</v>
      </c>
      <c r="D128" s="39" t="s">
        <v>191</v>
      </c>
      <c r="E128" s="40">
        <v>116</v>
      </c>
      <c r="F128" s="38">
        <f>IF(A128&lt;&gt;"",1,0)</f>
        <v>1</v>
      </c>
      <c r="G128" s="33">
        <f t="shared" si="5"/>
        <v>116</v>
      </c>
      <c r="H128" s="47">
        <v>1</v>
      </c>
      <c r="I128" s="33" t="str">
        <f t="shared" si="6"/>
        <v>stk</v>
      </c>
      <c r="J128" s="39"/>
      <c r="K128" s="48">
        <f t="shared" si="8"/>
        <v>0</v>
      </c>
      <c r="L128" s="33">
        <f t="shared" si="9"/>
        <v>0</v>
      </c>
      <c r="P128" s="45">
        <v>1</v>
      </c>
    </row>
    <row r="129" spans="1:16" ht="12.75" customHeight="1">
      <c r="A129" s="37" t="s">
        <v>132</v>
      </c>
      <c r="B129" s="38">
        <v>1</v>
      </c>
      <c r="C129" s="37" t="s">
        <v>97</v>
      </c>
      <c r="D129" s="39" t="s">
        <v>191</v>
      </c>
      <c r="E129" s="40">
        <v>69</v>
      </c>
      <c r="F129" s="38">
        <f>IF(A129&lt;&gt;"",1,0)</f>
        <v>1</v>
      </c>
      <c r="G129" s="33">
        <f t="shared" si="5"/>
        <v>69</v>
      </c>
      <c r="H129" s="47">
        <v>0</v>
      </c>
      <c r="I129" s="33" t="str">
        <f t="shared" si="6"/>
        <v>-</v>
      </c>
      <c r="J129" s="39"/>
      <c r="K129" s="48">
        <f t="shared" si="8"/>
        <v>69</v>
      </c>
      <c r="L129" s="33">
        <f t="shared" si="9"/>
        <v>0</v>
      </c>
      <c r="P129" s="45">
        <v>1</v>
      </c>
    </row>
    <row r="130" spans="1:15" ht="12.75" customHeight="1">
      <c r="A130" s="37" t="s">
        <v>137</v>
      </c>
      <c r="B130" s="38" t="s">
        <v>224</v>
      </c>
      <c r="C130" s="37" t="s">
        <v>97</v>
      </c>
      <c r="D130" s="39" t="s">
        <v>191</v>
      </c>
      <c r="E130" s="40">
        <v>59</v>
      </c>
      <c r="F130" s="38">
        <f>IF(A130&lt;&gt;"",1,0)</f>
        <v>1</v>
      </c>
      <c r="G130" s="33">
        <f t="shared" si="5"/>
        <v>59</v>
      </c>
      <c r="H130" s="47">
        <v>1</v>
      </c>
      <c r="I130" s="33" t="str">
        <f t="shared" si="6"/>
        <v>stk</v>
      </c>
      <c r="J130" s="39"/>
      <c r="K130" s="48">
        <f t="shared" si="8"/>
        <v>0</v>
      </c>
      <c r="L130" s="33">
        <f t="shared" si="9"/>
        <v>0</v>
      </c>
      <c r="O130" s="44">
        <v>1</v>
      </c>
    </row>
    <row r="131" spans="1:15" ht="12.75" customHeight="1">
      <c r="A131" s="37" t="s">
        <v>104</v>
      </c>
      <c r="B131" s="38" t="s">
        <v>224</v>
      </c>
      <c r="C131" s="37" t="s">
        <v>97</v>
      </c>
      <c r="D131" s="39" t="s">
        <v>191</v>
      </c>
      <c r="E131" s="40">
        <v>25</v>
      </c>
      <c r="F131" s="38">
        <v>1</v>
      </c>
      <c r="G131" s="33">
        <f aca="true" t="shared" si="10" ref="G131:G183">F131*E131</f>
        <v>25</v>
      </c>
      <c r="H131" s="47">
        <v>1</v>
      </c>
      <c r="I131" s="33" t="str">
        <f aca="true" t="shared" si="11" ref="I131:I176">IF(H131&gt;F131,"gram",IF(H131="","",IF(H131=0,"-","stk")))</f>
        <v>stk</v>
      </c>
      <c r="J131" s="39"/>
      <c r="K131" s="48">
        <f t="shared" si="8"/>
        <v>0</v>
      </c>
      <c r="L131" s="33">
        <f t="shared" si="9"/>
        <v>0</v>
      </c>
      <c r="O131" s="44">
        <v>1</v>
      </c>
    </row>
    <row r="132" spans="1:16" ht="12.75" customHeight="1">
      <c r="A132" s="37" t="s">
        <v>115</v>
      </c>
      <c r="B132" s="38">
        <v>1</v>
      </c>
      <c r="C132" s="37" t="s">
        <v>97</v>
      </c>
      <c r="D132" s="39" t="s">
        <v>191</v>
      </c>
      <c r="E132" s="40">
        <v>787</v>
      </c>
      <c r="F132" s="38">
        <f>IF(A132&lt;&gt;"",1,0)</f>
        <v>1</v>
      </c>
      <c r="G132" s="33">
        <f t="shared" si="10"/>
        <v>787</v>
      </c>
      <c r="H132" s="47">
        <v>1</v>
      </c>
      <c r="I132" s="33" t="str">
        <f t="shared" si="11"/>
        <v>stk</v>
      </c>
      <c r="J132" s="39"/>
      <c r="K132" s="48">
        <f t="shared" si="8"/>
        <v>0</v>
      </c>
      <c r="L132" s="33">
        <f t="shared" si="9"/>
        <v>0</v>
      </c>
      <c r="P132" s="45">
        <v>1</v>
      </c>
    </row>
    <row r="133" spans="1:16" ht="12.75" customHeight="1">
      <c r="A133" s="37" t="s">
        <v>116</v>
      </c>
      <c r="B133" s="38">
        <v>1</v>
      </c>
      <c r="C133" s="37" t="s">
        <v>97</v>
      </c>
      <c r="D133" s="39" t="s">
        <v>191</v>
      </c>
      <c r="E133" s="40">
        <v>371</v>
      </c>
      <c r="F133" s="38">
        <f>IF(A133&lt;&gt;"",1,0)</f>
        <v>1</v>
      </c>
      <c r="G133" s="33">
        <f t="shared" si="10"/>
        <v>371</v>
      </c>
      <c r="H133" s="47">
        <v>1</v>
      </c>
      <c r="I133" s="33" t="str">
        <f t="shared" si="11"/>
        <v>stk</v>
      </c>
      <c r="J133" s="39"/>
      <c r="K133" s="48">
        <f t="shared" si="8"/>
        <v>0</v>
      </c>
      <c r="L133" s="33">
        <f aca="true" t="shared" si="12" ref="L133:L164">F133-SUM(M133:P133)</f>
        <v>0</v>
      </c>
      <c r="P133" s="45">
        <v>1</v>
      </c>
    </row>
    <row r="134" spans="1:16" ht="12.75" customHeight="1">
      <c r="A134" s="37" t="s">
        <v>99</v>
      </c>
      <c r="B134" s="38">
        <v>1</v>
      </c>
      <c r="C134" s="37" t="s">
        <v>97</v>
      </c>
      <c r="D134" s="39" t="s">
        <v>191</v>
      </c>
      <c r="E134" s="40">
        <v>194</v>
      </c>
      <c r="F134" s="38">
        <f>IF(A134&lt;&gt;"",1,0)</f>
        <v>1</v>
      </c>
      <c r="G134" s="33">
        <f t="shared" si="10"/>
        <v>194</v>
      </c>
      <c r="H134" s="47">
        <v>1</v>
      </c>
      <c r="I134" s="33" t="str">
        <f t="shared" si="11"/>
        <v>stk</v>
      </c>
      <c r="J134" s="39"/>
      <c r="K134" s="48">
        <f aca="true" t="shared" si="13" ref="K134:K176">IF(I134="","",IF(I134="gram",G134-H134,(F134-H134)*E134))</f>
        <v>0</v>
      </c>
      <c r="L134" s="33">
        <f t="shared" si="12"/>
        <v>0</v>
      </c>
      <c r="P134" s="45">
        <v>1</v>
      </c>
    </row>
    <row r="135" spans="1:16" ht="12.75" customHeight="1">
      <c r="A135" s="37" t="s">
        <v>5</v>
      </c>
      <c r="B135" s="38" t="s">
        <v>224</v>
      </c>
      <c r="C135" s="37" t="s">
        <v>97</v>
      </c>
      <c r="D135" s="39" t="s">
        <v>191</v>
      </c>
      <c r="E135" s="40">
        <v>40</v>
      </c>
      <c r="F135" s="38">
        <v>2</v>
      </c>
      <c r="G135" s="33">
        <f t="shared" si="10"/>
        <v>80</v>
      </c>
      <c r="H135" s="47">
        <v>2</v>
      </c>
      <c r="I135" s="33" t="str">
        <f t="shared" si="11"/>
        <v>stk</v>
      </c>
      <c r="J135" s="39"/>
      <c r="K135" s="48">
        <f t="shared" si="13"/>
        <v>0</v>
      </c>
      <c r="L135" s="33">
        <f t="shared" si="12"/>
        <v>0</v>
      </c>
      <c r="O135" s="44">
        <v>1</v>
      </c>
      <c r="P135" s="45">
        <v>1</v>
      </c>
    </row>
    <row r="136" spans="1:16" ht="12.75" customHeight="1">
      <c r="A136" s="37" t="s">
        <v>133</v>
      </c>
      <c r="B136" s="38" t="s">
        <v>224</v>
      </c>
      <c r="C136" s="37" t="s">
        <v>97</v>
      </c>
      <c r="D136" s="39" t="s">
        <v>191</v>
      </c>
      <c r="E136" s="40">
        <v>193</v>
      </c>
      <c r="F136" s="38">
        <f>IF(A136&lt;&gt;"",1,0)</f>
        <v>1</v>
      </c>
      <c r="G136" s="33">
        <f t="shared" si="10"/>
        <v>193</v>
      </c>
      <c r="H136" s="47">
        <v>1</v>
      </c>
      <c r="I136" s="33" t="str">
        <f t="shared" si="11"/>
        <v>stk</v>
      </c>
      <c r="J136" s="39"/>
      <c r="K136" s="48">
        <f t="shared" si="13"/>
        <v>0</v>
      </c>
      <c r="L136" s="33">
        <f t="shared" si="12"/>
        <v>0</v>
      </c>
      <c r="P136" s="45">
        <v>1</v>
      </c>
    </row>
    <row r="137" spans="1:16" ht="12.75" customHeight="1">
      <c r="A137" s="37" t="s">
        <v>134</v>
      </c>
      <c r="B137" s="38">
        <v>1</v>
      </c>
      <c r="C137" s="37" t="s">
        <v>97</v>
      </c>
      <c r="D137" s="39" t="s">
        <v>191</v>
      </c>
      <c r="E137" s="40">
        <v>23</v>
      </c>
      <c r="F137" s="38">
        <f>IF(A137&lt;&gt;"",1,0)</f>
        <v>1</v>
      </c>
      <c r="G137" s="33">
        <f t="shared" si="10"/>
        <v>23</v>
      </c>
      <c r="H137" s="47">
        <v>1</v>
      </c>
      <c r="I137" s="33" t="str">
        <f t="shared" si="11"/>
        <v>stk</v>
      </c>
      <c r="J137" s="39"/>
      <c r="K137" s="48">
        <f t="shared" si="13"/>
        <v>0</v>
      </c>
      <c r="L137" s="33">
        <f t="shared" si="12"/>
        <v>0</v>
      </c>
      <c r="P137" s="45">
        <v>1</v>
      </c>
    </row>
    <row r="138" spans="1:16" ht="12.75" customHeight="1">
      <c r="A138" s="37" t="s">
        <v>135</v>
      </c>
      <c r="B138" s="38" t="s">
        <v>224</v>
      </c>
      <c r="C138" s="37" t="s">
        <v>97</v>
      </c>
      <c r="D138" s="39" t="s">
        <v>191</v>
      </c>
      <c r="E138" s="40">
        <v>48</v>
      </c>
      <c r="F138" s="38">
        <f>IF(A138&lt;&gt;"",1,0)</f>
        <v>1</v>
      </c>
      <c r="G138" s="33">
        <f t="shared" si="10"/>
        <v>48</v>
      </c>
      <c r="H138" s="47">
        <v>1</v>
      </c>
      <c r="I138" s="33" t="str">
        <f t="shared" si="11"/>
        <v>stk</v>
      </c>
      <c r="J138" s="39"/>
      <c r="K138" s="48">
        <f t="shared" si="13"/>
        <v>0</v>
      </c>
      <c r="L138" s="33">
        <f t="shared" si="12"/>
        <v>0</v>
      </c>
      <c r="P138" s="45">
        <v>1</v>
      </c>
    </row>
    <row r="139" spans="1:15" ht="12.75" customHeight="1">
      <c r="A139" s="37" t="s">
        <v>117</v>
      </c>
      <c r="B139" s="38">
        <v>1</v>
      </c>
      <c r="C139" s="37" t="s">
        <v>97</v>
      </c>
      <c r="D139" s="39" t="s">
        <v>191</v>
      </c>
      <c r="E139" s="40">
        <v>297</v>
      </c>
      <c r="F139" s="38">
        <f>IF(A139&lt;&gt;"",1,0)</f>
        <v>1</v>
      </c>
      <c r="G139" s="33">
        <f t="shared" si="10"/>
        <v>297</v>
      </c>
      <c r="H139" s="47">
        <v>1</v>
      </c>
      <c r="I139" s="33" t="str">
        <f t="shared" si="11"/>
        <v>stk</v>
      </c>
      <c r="J139" s="39"/>
      <c r="K139" s="48">
        <f t="shared" si="13"/>
        <v>0</v>
      </c>
      <c r="L139" s="33">
        <f t="shared" si="12"/>
        <v>0</v>
      </c>
      <c r="O139" s="44">
        <v>1</v>
      </c>
    </row>
    <row r="140" spans="1:16" ht="12.75" customHeight="1">
      <c r="A140" s="37" t="s">
        <v>122</v>
      </c>
      <c r="B140" s="38">
        <v>1</v>
      </c>
      <c r="C140" s="37" t="s">
        <v>97</v>
      </c>
      <c r="D140" s="39" t="s">
        <v>191</v>
      </c>
      <c r="E140" s="40">
        <f>447-297</f>
        <v>150</v>
      </c>
      <c r="F140" s="38">
        <f>IF(A140&lt;&gt;"",1,0)</f>
        <v>1</v>
      </c>
      <c r="G140" s="33">
        <f t="shared" si="10"/>
        <v>150</v>
      </c>
      <c r="H140" s="47">
        <v>1</v>
      </c>
      <c r="I140" s="33" t="str">
        <f t="shared" si="11"/>
        <v>stk</v>
      </c>
      <c r="J140" s="39"/>
      <c r="K140" s="48">
        <f t="shared" si="13"/>
        <v>0</v>
      </c>
      <c r="L140" s="33">
        <f t="shared" si="12"/>
        <v>0</v>
      </c>
      <c r="P140" s="45">
        <v>1</v>
      </c>
    </row>
    <row r="141" spans="1:16" ht="12.75" customHeight="1">
      <c r="A141" s="37" t="s">
        <v>119</v>
      </c>
      <c r="B141" s="38" t="s">
        <v>224</v>
      </c>
      <c r="C141" s="37" t="s">
        <v>97</v>
      </c>
      <c r="D141" s="39" t="s">
        <v>191</v>
      </c>
      <c r="E141" s="40">
        <v>103</v>
      </c>
      <c r="F141" s="38">
        <v>2</v>
      </c>
      <c r="G141" s="33">
        <f t="shared" si="10"/>
        <v>206</v>
      </c>
      <c r="H141" s="47">
        <v>2</v>
      </c>
      <c r="I141" s="33" t="str">
        <f t="shared" si="11"/>
        <v>stk</v>
      </c>
      <c r="J141" s="39"/>
      <c r="K141" s="48">
        <f t="shared" si="13"/>
        <v>0</v>
      </c>
      <c r="L141" s="33">
        <f t="shared" si="12"/>
        <v>0</v>
      </c>
      <c r="O141" s="44">
        <v>1</v>
      </c>
      <c r="P141" s="45">
        <v>1</v>
      </c>
    </row>
    <row r="142" spans="1:16" ht="12.75" customHeight="1">
      <c r="A142" s="37" t="s">
        <v>120</v>
      </c>
      <c r="B142" s="38" t="s">
        <v>224</v>
      </c>
      <c r="C142" s="37" t="s">
        <v>97</v>
      </c>
      <c r="D142" s="39" t="s">
        <v>191</v>
      </c>
      <c r="E142" s="40">
        <v>10</v>
      </c>
      <c r="F142" s="38">
        <f>IF(A142&lt;&gt;"",1,0)</f>
        <v>1</v>
      </c>
      <c r="G142" s="33">
        <f t="shared" si="10"/>
        <v>10</v>
      </c>
      <c r="H142" s="47">
        <v>0</v>
      </c>
      <c r="I142" s="33" t="str">
        <f t="shared" si="11"/>
        <v>-</v>
      </c>
      <c r="J142" s="39"/>
      <c r="K142" s="48">
        <f t="shared" si="13"/>
        <v>10</v>
      </c>
      <c r="L142" s="33">
        <f t="shared" si="12"/>
        <v>0</v>
      </c>
      <c r="P142" s="45">
        <v>1</v>
      </c>
    </row>
    <row r="143" spans="1:16" ht="12.75" customHeight="1">
      <c r="A143" s="37" t="s">
        <v>118</v>
      </c>
      <c r="B143" s="38">
        <v>1</v>
      </c>
      <c r="C143" s="37" t="s">
        <v>97</v>
      </c>
      <c r="D143" s="39" t="s">
        <v>191</v>
      </c>
      <c r="E143" s="40">
        <v>330</v>
      </c>
      <c r="F143" s="38">
        <f>IF(A143&lt;&gt;"",1,0)</f>
        <v>1</v>
      </c>
      <c r="G143" s="33">
        <f t="shared" si="10"/>
        <v>330</v>
      </c>
      <c r="H143" s="47">
        <v>1</v>
      </c>
      <c r="I143" s="33" t="str">
        <f t="shared" si="11"/>
        <v>stk</v>
      </c>
      <c r="J143" s="39"/>
      <c r="K143" s="48">
        <f t="shared" si="13"/>
        <v>0</v>
      </c>
      <c r="L143" s="33">
        <f t="shared" si="12"/>
        <v>0</v>
      </c>
      <c r="P143" s="45">
        <v>1</v>
      </c>
    </row>
    <row r="144" spans="1:12" ht="12.75" customHeight="1">
      <c r="A144" s="37" t="s">
        <v>7</v>
      </c>
      <c r="B144" s="38">
        <v>1</v>
      </c>
      <c r="C144" s="37" t="s">
        <v>209</v>
      </c>
      <c r="D144" s="39" t="s">
        <v>191</v>
      </c>
      <c r="E144" s="40">
        <v>247</v>
      </c>
      <c r="F144" s="38">
        <v>0</v>
      </c>
      <c r="G144" s="33">
        <f t="shared" si="10"/>
        <v>0</v>
      </c>
      <c r="H144" s="47">
        <v>0</v>
      </c>
      <c r="I144" s="33" t="str">
        <f t="shared" si="11"/>
        <v>-</v>
      </c>
      <c r="J144" s="39"/>
      <c r="K144" s="48">
        <f t="shared" si="13"/>
        <v>0</v>
      </c>
      <c r="L144" s="33">
        <f t="shared" si="12"/>
        <v>0</v>
      </c>
    </row>
    <row r="145" spans="1:14" ht="12.75" customHeight="1">
      <c r="A145" s="37" t="s">
        <v>49</v>
      </c>
      <c r="B145" s="38">
        <v>1</v>
      </c>
      <c r="C145" s="37" t="s">
        <v>209</v>
      </c>
      <c r="D145" s="39" t="s">
        <v>191</v>
      </c>
      <c r="E145" s="40">
        <v>201</v>
      </c>
      <c r="F145" s="38">
        <v>1</v>
      </c>
      <c r="G145" s="33">
        <f t="shared" si="10"/>
        <v>201</v>
      </c>
      <c r="H145" s="47">
        <v>1</v>
      </c>
      <c r="I145" s="33" t="str">
        <f t="shared" si="11"/>
        <v>stk</v>
      </c>
      <c r="J145" s="39"/>
      <c r="K145" s="48">
        <f t="shared" si="13"/>
        <v>0</v>
      </c>
      <c r="L145" s="33">
        <f t="shared" si="12"/>
        <v>0</v>
      </c>
      <c r="N145" s="45">
        <v>1</v>
      </c>
    </row>
    <row r="146" spans="1:16" ht="12.75" customHeight="1">
      <c r="A146" s="37" t="s">
        <v>142</v>
      </c>
      <c r="B146" s="38" t="s">
        <v>224</v>
      </c>
      <c r="C146" s="37" t="s">
        <v>24</v>
      </c>
      <c r="D146" s="39" t="s">
        <v>191</v>
      </c>
      <c r="E146" s="40">
        <v>77</v>
      </c>
      <c r="F146" s="38">
        <v>1</v>
      </c>
      <c r="G146" s="33">
        <f t="shared" si="10"/>
        <v>77</v>
      </c>
      <c r="H146" s="47">
        <v>1</v>
      </c>
      <c r="I146" s="33" t="str">
        <f t="shared" si="11"/>
        <v>stk</v>
      </c>
      <c r="J146" s="39"/>
      <c r="K146" s="48">
        <f t="shared" si="13"/>
        <v>0</v>
      </c>
      <c r="L146" s="33">
        <f t="shared" si="12"/>
        <v>0</v>
      </c>
      <c r="P146" s="45">
        <v>1</v>
      </c>
    </row>
    <row r="147" spans="1:12" ht="12.75" customHeight="1">
      <c r="A147" s="37" t="s">
        <v>50</v>
      </c>
      <c r="B147" s="38">
        <v>1</v>
      </c>
      <c r="C147" s="37" t="s">
        <v>209</v>
      </c>
      <c r="D147" s="39" t="s">
        <v>191</v>
      </c>
      <c r="E147" s="40">
        <v>347</v>
      </c>
      <c r="F147" s="38">
        <v>0</v>
      </c>
      <c r="G147" s="33">
        <f t="shared" si="10"/>
        <v>0</v>
      </c>
      <c r="H147" s="47">
        <v>0</v>
      </c>
      <c r="I147" s="33" t="str">
        <f t="shared" si="11"/>
        <v>-</v>
      </c>
      <c r="J147" s="39"/>
      <c r="K147" s="48">
        <f t="shared" si="13"/>
        <v>0</v>
      </c>
      <c r="L147" s="33">
        <f t="shared" si="12"/>
        <v>0</v>
      </c>
    </row>
    <row r="148" spans="1:16" ht="12.75" customHeight="1">
      <c r="A148" s="37" t="s">
        <v>42</v>
      </c>
      <c r="B148" s="38" t="s">
        <v>224</v>
      </c>
      <c r="C148" s="37" t="s">
        <v>162</v>
      </c>
      <c r="D148" s="39" t="s">
        <v>191</v>
      </c>
      <c r="E148" s="40">
        <v>8.5</v>
      </c>
      <c r="F148" s="38">
        <v>2</v>
      </c>
      <c r="G148" s="33">
        <f t="shared" si="10"/>
        <v>17</v>
      </c>
      <c r="H148" s="47">
        <v>1</v>
      </c>
      <c r="I148" s="33" t="str">
        <f t="shared" si="11"/>
        <v>stk</v>
      </c>
      <c r="J148" s="39"/>
      <c r="K148" s="48">
        <f t="shared" si="13"/>
        <v>8.5</v>
      </c>
      <c r="L148" s="33">
        <f t="shared" si="12"/>
        <v>0</v>
      </c>
      <c r="N148" s="45">
        <v>1</v>
      </c>
      <c r="P148" s="45">
        <v>1</v>
      </c>
    </row>
    <row r="149" spans="1:14" ht="12.75" customHeight="1">
      <c r="A149" s="37" t="s">
        <v>31</v>
      </c>
      <c r="B149" s="38">
        <v>1</v>
      </c>
      <c r="C149" s="37" t="s">
        <v>24</v>
      </c>
      <c r="D149" s="39" t="s">
        <v>191</v>
      </c>
      <c r="E149" s="40">
        <v>459</v>
      </c>
      <c r="F149" s="38">
        <f aca="true" t="shared" si="14" ref="F149:F155">IF(A149&lt;&gt;"",1,0)</f>
        <v>1</v>
      </c>
      <c r="G149" s="33">
        <f t="shared" si="10"/>
        <v>459</v>
      </c>
      <c r="H149" s="47">
        <v>0</v>
      </c>
      <c r="I149" s="33" t="str">
        <f t="shared" si="11"/>
        <v>-</v>
      </c>
      <c r="J149" s="39"/>
      <c r="K149" s="48">
        <f t="shared" si="13"/>
        <v>459</v>
      </c>
      <c r="L149" s="33">
        <f t="shared" si="12"/>
        <v>0</v>
      </c>
      <c r="N149" s="45">
        <v>1</v>
      </c>
    </row>
    <row r="150" spans="1:14" ht="12.75" customHeight="1">
      <c r="A150" s="37" t="s">
        <v>0</v>
      </c>
      <c r="B150" s="38">
        <v>1</v>
      </c>
      <c r="C150" s="37" t="s">
        <v>24</v>
      </c>
      <c r="D150" s="39" t="s">
        <v>191</v>
      </c>
      <c r="E150" s="40">
        <v>224</v>
      </c>
      <c r="F150" s="38">
        <f t="shared" si="14"/>
        <v>1</v>
      </c>
      <c r="G150" s="33">
        <f t="shared" si="10"/>
        <v>224</v>
      </c>
      <c r="H150" s="47">
        <v>0</v>
      </c>
      <c r="I150" s="33" t="str">
        <f t="shared" si="11"/>
        <v>-</v>
      </c>
      <c r="J150" s="39"/>
      <c r="K150" s="48">
        <f t="shared" si="13"/>
        <v>224</v>
      </c>
      <c r="L150" s="33">
        <f t="shared" si="12"/>
        <v>0</v>
      </c>
      <c r="N150" s="45">
        <v>1</v>
      </c>
    </row>
    <row r="151" spans="1:16" ht="12.75" customHeight="1">
      <c r="A151" s="37" t="s">
        <v>38</v>
      </c>
      <c r="B151" s="38">
        <v>1</v>
      </c>
      <c r="C151" s="37" t="s">
        <v>210</v>
      </c>
      <c r="D151" s="39" t="s">
        <v>191</v>
      </c>
      <c r="E151" s="40">
        <v>190</v>
      </c>
      <c r="F151" s="38">
        <f t="shared" si="14"/>
        <v>1</v>
      </c>
      <c r="G151" s="33">
        <f t="shared" si="10"/>
        <v>190</v>
      </c>
      <c r="H151" s="47">
        <v>0</v>
      </c>
      <c r="I151" s="33" t="str">
        <f t="shared" si="11"/>
        <v>-</v>
      </c>
      <c r="J151" s="39"/>
      <c r="K151" s="48">
        <f t="shared" si="13"/>
        <v>190</v>
      </c>
      <c r="L151" s="33">
        <f t="shared" si="12"/>
        <v>0</v>
      </c>
      <c r="P151" s="45">
        <v>1</v>
      </c>
    </row>
    <row r="152" spans="1:14" ht="12.75" customHeight="1">
      <c r="A152" s="37" t="s">
        <v>39</v>
      </c>
      <c r="B152" s="38">
        <v>1</v>
      </c>
      <c r="C152" s="37" t="s">
        <v>210</v>
      </c>
      <c r="D152" s="39" t="s">
        <v>191</v>
      </c>
      <c r="E152" s="40">
        <v>180</v>
      </c>
      <c r="F152" s="38">
        <f t="shared" si="14"/>
        <v>1</v>
      </c>
      <c r="G152" s="33">
        <f t="shared" si="10"/>
        <v>180</v>
      </c>
      <c r="H152" s="47">
        <v>1</v>
      </c>
      <c r="I152" s="33" t="str">
        <f t="shared" si="11"/>
        <v>stk</v>
      </c>
      <c r="J152" s="39"/>
      <c r="K152" s="48">
        <f t="shared" si="13"/>
        <v>0</v>
      </c>
      <c r="L152" s="33">
        <f t="shared" si="12"/>
        <v>0</v>
      </c>
      <c r="N152" s="45">
        <v>1</v>
      </c>
    </row>
    <row r="153" spans="1:14" ht="12.75" customHeight="1">
      <c r="A153" s="37" t="s">
        <v>51</v>
      </c>
      <c r="B153" s="38">
        <v>1</v>
      </c>
      <c r="C153" s="37" t="s">
        <v>209</v>
      </c>
      <c r="D153" s="39" t="s">
        <v>191</v>
      </c>
      <c r="E153" s="40">
        <v>521</v>
      </c>
      <c r="F153" s="38">
        <f t="shared" si="14"/>
        <v>1</v>
      </c>
      <c r="G153" s="33">
        <f t="shared" si="10"/>
        <v>521</v>
      </c>
      <c r="H153" s="47">
        <v>1</v>
      </c>
      <c r="I153" s="33" t="str">
        <f t="shared" si="11"/>
        <v>stk</v>
      </c>
      <c r="J153" s="39"/>
      <c r="K153" s="48">
        <f t="shared" si="13"/>
        <v>0</v>
      </c>
      <c r="L153" s="33">
        <f t="shared" si="12"/>
        <v>0</v>
      </c>
      <c r="N153" s="45">
        <v>1</v>
      </c>
    </row>
    <row r="154" spans="1:16" ht="12.75" customHeight="1">
      <c r="A154" s="37" t="s">
        <v>136</v>
      </c>
      <c r="B154" s="38">
        <v>1</v>
      </c>
      <c r="C154" s="37" t="s">
        <v>209</v>
      </c>
      <c r="D154" s="39" t="s">
        <v>191</v>
      </c>
      <c r="E154" s="40">
        <v>388</v>
      </c>
      <c r="F154" s="38">
        <f t="shared" si="14"/>
        <v>1</v>
      </c>
      <c r="G154" s="33">
        <f t="shared" si="10"/>
        <v>388</v>
      </c>
      <c r="H154" s="47">
        <v>1</v>
      </c>
      <c r="I154" s="33" t="str">
        <f t="shared" si="11"/>
        <v>stk</v>
      </c>
      <c r="J154" s="39"/>
      <c r="K154" s="48">
        <f t="shared" si="13"/>
        <v>0</v>
      </c>
      <c r="L154" s="33">
        <f t="shared" si="12"/>
        <v>0</v>
      </c>
      <c r="P154" s="45">
        <v>1</v>
      </c>
    </row>
    <row r="155" spans="1:14" ht="12.75" customHeight="1">
      <c r="A155" s="37" t="s">
        <v>123</v>
      </c>
      <c r="B155" s="38">
        <v>1</v>
      </c>
      <c r="C155" s="37" t="s">
        <v>24</v>
      </c>
      <c r="D155" s="39" t="s">
        <v>191</v>
      </c>
      <c r="E155" s="40">
        <v>67</v>
      </c>
      <c r="F155" s="38">
        <f t="shared" si="14"/>
        <v>1</v>
      </c>
      <c r="G155" s="33">
        <f t="shared" si="10"/>
        <v>67</v>
      </c>
      <c r="H155" s="47">
        <v>1</v>
      </c>
      <c r="I155" s="33" t="str">
        <f t="shared" si="11"/>
        <v>stk</v>
      </c>
      <c r="J155" s="39"/>
      <c r="K155" s="48">
        <f t="shared" si="13"/>
        <v>0</v>
      </c>
      <c r="L155" s="33">
        <f t="shared" si="12"/>
        <v>0</v>
      </c>
      <c r="N155" s="45">
        <v>1</v>
      </c>
    </row>
    <row r="156" spans="1:14" ht="12.75" customHeight="1">
      <c r="A156" s="37" t="s">
        <v>41</v>
      </c>
      <c r="B156" s="38">
        <v>1</v>
      </c>
      <c r="C156" s="37" t="s">
        <v>24</v>
      </c>
      <c r="D156" s="39" t="s">
        <v>191</v>
      </c>
      <c r="E156" s="40">
        <v>85</v>
      </c>
      <c r="F156" s="38">
        <v>1</v>
      </c>
      <c r="G156" s="33">
        <f t="shared" si="10"/>
        <v>85</v>
      </c>
      <c r="H156" s="47">
        <v>1</v>
      </c>
      <c r="I156" s="33" t="str">
        <f t="shared" si="11"/>
        <v>stk</v>
      </c>
      <c r="J156" s="39"/>
      <c r="K156" s="48">
        <f t="shared" si="13"/>
        <v>0</v>
      </c>
      <c r="L156" s="33">
        <f t="shared" si="12"/>
        <v>0</v>
      </c>
      <c r="N156" s="45">
        <v>1</v>
      </c>
    </row>
    <row r="157" spans="1:13" ht="12.75" customHeight="1">
      <c r="A157" s="37" t="s">
        <v>109</v>
      </c>
      <c r="B157" s="38">
        <v>1</v>
      </c>
      <c r="C157" s="37" t="s">
        <v>24</v>
      </c>
      <c r="D157" s="39" t="s">
        <v>191</v>
      </c>
      <c r="E157" s="40">
        <v>170</v>
      </c>
      <c r="F157" s="38">
        <v>1</v>
      </c>
      <c r="G157" s="33">
        <f t="shared" si="10"/>
        <v>170</v>
      </c>
      <c r="H157" s="47">
        <v>1</v>
      </c>
      <c r="I157" s="33" t="str">
        <f t="shared" si="11"/>
        <v>stk</v>
      </c>
      <c r="J157" s="39"/>
      <c r="K157" s="48">
        <f t="shared" si="13"/>
        <v>0</v>
      </c>
      <c r="L157" s="33">
        <f t="shared" si="12"/>
        <v>0</v>
      </c>
      <c r="M157" s="44">
        <v>1</v>
      </c>
    </row>
    <row r="158" spans="1:16" ht="12.75" customHeight="1">
      <c r="A158" s="37" t="s">
        <v>225</v>
      </c>
      <c r="B158" s="38">
        <v>1</v>
      </c>
      <c r="C158" s="37" t="s">
        <v>24</v>
      </c>
      <c r="D158" s="39" t="s">
        <v>191</v>
      </c>
      <c r="E158" s="40">
        <v>94</v>
      </c>
      <c r="F158" s="38">
        <f>IF(A158&lt;&gt;"",1,0)</f>
        <v>1</v>
      </c>
      <c r="G158" s="33">
        <f t="shared" si="10"/>
        <v>94</v>
      </c>
      <c r="H158" s="47">
        <v>1</v>
      </c>
      <c r="I158" s="33" t="str">
        <f t="shared" si="11"/>
        <v>stk</v>
      </c>
      <c r="J158" s="39"/>
      <c r="K158" s="48">
        <f t="shared" si="13"/>
        <v>0</v>
      </c>
      <c r="L158" s="33">
        <f t="shared" si="12"/>
        <v>0</v>
      </c>
      <c r="P158" s="45">
        <v>1</v>
      </c>
    </row>
    <row r="159" spans="1:15" ht="12.75" customHeight="1">
      <c r="A159" s="37" t="s">
        <v>121</v>
      </c>
      <c r="B159" s="38">
        <v>1</v>
      </c>
      <c r="C159" s="37" t="s">
        <v>24</v>
      </c>
      <c r="D159" s="39" t="s">
        <v>191</v>
      </c>
      <c r="E159" s="40">
        <v>194</v>
      </c>
      <c r="F159" s="38">
        <f>IF(A159&lt;&gt;"",1,0)</f>
        <v>1</v>
      </c>
      <c r="G159" s="33">
        <f t="shared" si="10"/>
        <v>194</v>
      </c>
      <c r="H159" s="47">
        <v>1</v>
      </c>
      <c r="I159" s="33" t="str">
        <f t="shared" si="11"/>
        <v>stk</v>
      </c>
      <c r="J159" s="39"/>
      <c r="K159" s="48">
        <f t="shared" si="13"/>
        <v>0</v>
      </c>
      <c r="L159" s="33">
        <f t="shared" si="12"/>
        <v>0</v>
      </c>
      <c r="O159" s="44">
        <v>1</v>
      </c>
    </row>
    <row r="160" spans="1:16" ht="12.75" customHeight="1">
      <c r="A160" s="37" t="s">
        <v>125</v>
      </c>
      <c r="B160" s="38">
        <v>1</v>
      </c>
      <c r="C160" s="37" t="s">
        <v>209</v>
      </c>
      <c r="D160" s="39" t="s">
        <v>191</v>
      </c>
      <c r="E160" s="40">
        <v>154</v>
      </c>
      <c r="F160" s="38">
        <v>1</v>
      </c>
      <c r="G160" s="33">
        <f t="shared" si="10"/>
        <v>154</v>
      </c>
      <c r="H160" s="47">
        <v>1</v>
      </c>
      <c r="I160" s="33" t="str">
        <f t="shared" si="11"/>
        <v>stk</v>
      </c>
      <c r="J160" s="39"/>
      <c r="K160" s="48">
        <f t="shared" si="13"/>
        <v>0</v>
      </c>
      <c r="L160" s="33">
        <f t="shared" si="12"/>
        <v>0</v>
      </c>
      <c r="P160" s="45">
        <v>1</v>
      </c>
    </row>
    <row r="161" spans="1:16" ht="12.75" customHeight="1">
      <c r="A161" s="37" t="s">
        <v>18</v>
      </c>
      <c r="B161" s="38">
        <v>1</v>
      </c>
      <c r="C161" s="37" t="s">
        <v>25</v>
      </c>
      <c r="D161" s="39" t="s">
        <v>191</v>
      </c>
      <c r="E161" s="40">
        <v>3000</v>
      </c>
      <c r="F161" s="38">
        <f aca="true" t="shared" si="15" ref="F161:F166">IF(A161&lt;&gt;"",1,0)</f>
        <v>1</v>
      </c>
      <c r="G161" s="33">
        <f t="shared" si="10"/>
        <v>3000</v>
      </c>
      <c r="H161" s="47">
        <v>1</v>
      </c>
      <c r="I161" s="33" t="str">
        <f t="shared" si="11"/>
        <v>stk</v>
      </c>
      <c r="J161" s="39"/>
      <c r="K161" s="48">
        <f t="shared" si="13"/>
        <v>0</v>
      </c>
      <c r="L161" s="33">
        <f t="shared" si="12"/>
        <v>0</v>
      </c>
      <c r="P161" s="45">
        <v>1</v>
      </c>
    </row>
    <row r="162" spans="1:14" ht="12.75" customHeight="1">
      <c r="A162" s="37" t="s">
        <v>14</v>
      </c>
      <c r="B162" s="38">
        <v>1</v>
      </c>
      <c r="C162" s="37" t="s">
        <v>25</v>
      </c>
      <c r="D162" s="39" t="s">
        <v>191</v>
      </c>
      <c r="E162" s="40">
        <v>3580</v>
      </c>
      <c r="F162" s="38">
        <f t="shared" si="15"/>
        <v>1</v>
      </c>
      <c r="G162" s="33">
        <f t="shared" si="10"/>
        <v>3580</v>
      </c>
      <c r="H162" s="47">
        <v>1</v>
      </c>
      <c r="I162" s="33" t="str">
        <f t="shared" si="11"/>
        <v>stk</v>
      </c>
      <c r="J162" s="39"/>
      <c r="K162" s="48">
        <f t="shared" si="13"/>
        <v>0</v>
      </c>
      <c r="L162" s="33">
        <f t="shared" si="12"/>
        <v>0</v>
      </c>
      <c r="N162" s="45">
        <v>1</v>
      </c>
    </row>
    <row r="163" spans="1:14" ht="12.75" customHeight="1">
      <c r="A163" s="37" t="s">
        <v>6</v>
      </c>
      <c r="B163" s="38">
        <v>1</v>
      </c>
      <c r="C163" s="37" t="s">
        <v>25</v>
      </c>
      <c r="D163" s="39" t="s">
        <v>191</v>
      </c>
      <c r="E163" s="40">
        <v>49</v>
      </c>
      <c r="F163" s="38">
        <f t="shared" si="15"/>
        <v>1</v>
      </c>
      <c r="G163" s="33">
        <f t="shared" si="10"/>
        <v>49</v>
      </c>
      <c r="H163" s="47">
        <v>1</v>
      </c>
      <c r="I163" s="33" t="str">
        <f t="shared" si="11"/>
        <v>stk</v>
      </c>
      <c r="J163" s="39"/>
      <c r="K163" s="48">
        <f t="shared" si="13"/>
        <v>0</v>
      </c>
      <c r="L163" s="33">
        <f t="shared" si="12"/>
        <v>0</v>
      </c>
      <c r="N163" s="45">
        <v>1</v>
      </c>
    </row>
    <row r="164" spans="1:14" ht="12.75" customHeight="1">
      <c r="A164" s="37" t="s">
        <v>63</v>
      </c>
      <c r="B164" s="38">
        <v>1</v>
      </c>
      <c r="C164" s="37" t="s">
        <v>25</v>
      </c>
      <c r="D164" s="39" t="s">
        <v>191</v>
      </c>
      <c r="E164" s="40">
        <v>34</v>
      </c>
      <c r="F164" s="38">
        <f t="shared" si="15"/>
        <v>1</v>
      </c>
      <c r="G164" s="33">
        <f t="shared" si="10"/>
        <v>34</v>
      </c>
      <c r="H164" s="47">
        <v>0</v>
      </c>
      <c r="I164" s="33" t="str">
        <f t="shared" si="11"/>
        <v>-</v>
      </c>
      <c r="J164" s="39"/>
      <c r="K164" s="48">
        <f t="shared" si="13"/>
        <v>34</v>
      </c>
      <c r="L164" s="33">
        <f t="shared" si="12"/>
        <v>0</v>
      </c>
      <c r="N164" s="45">
        <v>1</v>
      </c>
    </row>
    <row r="165" spans="1:14" ht="12.75" customHeight="1">
      <c r="A165" s="37" t="s">
        <v>1</v>
      </c>
      <c r="B165" s="38">
        <v>1</v>
      </c>
      <c r="C165" s="37" t="s">
        <v>25</v>
      </c>
      <c r="D165" s="39" t="s">
        <v>191</v>
      </c>
      <c r="E165" s="40">
        <v>227</v>
      </c>
      <c r="F165" s="38">
        <f t="shared" si="15"/>
        <v>1</v>
      </c>
      <c r="G165" s="33">
        <f t="shared" si="10"/>
        <v>227</v>
      </c>
      <c r="H165" s="47">
        <v>0</v>
      </c>
      <c r="I165" s="33" t="str">
        <f t="shared" si="11"/>
        <v>-</v>
      </c>
      <c r="J165" s="39"/>
      <c r="K165" s="48">
        <f t="shared" si="13"/>
        <v>227</v>
      </c>
      <c r="L165" s="33">
        <f>F165-SUM(M165:P165)</f>
        <v>0</v>
      </c>
      <c r="N165" s="45">
        <v>1</v>
      </c>
    </row>
    <row r="166" spans="1:15" ht="12.75" customHeight="1">
      <c r="A166" s="37" t="s">
        <v>144</v>
      </c>
      <c r="B166" s="38" t="s">
        <v>224</v>
      </c>
      <c r="C166" s="37" t="s">
        <v>25</v>
      </c>
      <c r="D166" s="39" t="s">
        <v>191</v>
      </c>
      <c r="E166" s="40">
        <v>33</v>
      </c>
      <c r="F166" s="38">
        <f t="shared" si="15"/>
        <v>1</v>
      </c>
      <c r="G166" s="33">
        <f t="shared" si="10"/>
        <v>33</v>
      </c>
      <c r="H166" s="47">
        <v>1</v>
      </c>
      <c r="I166" s="33" t="str">
        <f t="shared" si="11"/>
        <v>stk</v>
      </c>
      <c r="J166" s="39"/>
      <c r="K166" s="48">
        <f t="shared" si="13"/>
        <v>0</v>
      </c>
      <c r="L166" s="33">
        <f>F166-SUM(M166:P166)</f>
        <v>0</v>
      </c>
      <c r="O166" s="44">
        <v>1</v>
      </c>
    </row>
    <row r="167" spans="1:13" ht="12.75" customHeight="1">
      <c r="A167" s="37" t="s">
        <v>143</v>
      </c>
      <c r="B167" s="38">
        <v>5</v>
      </c>
      <c r="C167" s="37" t="s">
        <v>25</v>
      </c>
      <c r="D167" s="39" t="s">
        <v>191</v>
      </c>
      <c r="E167" s="40">
        <v>132</v>
      </c>
      <c r="F167" s="38">
        <v>1</v>
      </c>
      <c r="G167" s="33">
        <f t="shared" si="10"/>
        <v>132</v>
      </c>
      <c r="H167" s="47">
        <v>1</v>
      </c>
      <c r="I167" s="33" t="str">
        <f t="shared" si="11"/>
        <v>stk</v>
      </c>
      <c r="J167" s="39"/>
      <c r="K167" s="48">
        <f t="shared" si="13"/>
        <v>0</v>
      </c>
      <c r="L167" s="33">
        <f>F167-SUM(M167:P167)</f>
        <v>0</v>
      </c>
      <c r="M167" s="44">
        <v>1</v>
      </c>
    </row>
    <row r="168" spans="1:16" ht="12.75" customHeight="1">
      <c r="A168" s="37" t="s">
        <v>53</v>
      </c>
      <c r="B168" s="38">
        <v>1</v>
      </c>
      <c r="C168" s="37" t="s">
        <v>25</v>
      </c>
      <c r="D168" s="39" t="s">
        <v>191</v>
      </c>
      <c r="E168" s="40">
        <v>42</v>
      </c>
      <c r="F168" s="38">
        <f>IF(A168&lt;&gt;"",1,0)</f>
        <v>1</v>
      </c>
      <c r="G168" s="33">
        <f t="shared" si="10"/>
        <v>42</v>
      </c>
      <c r="H168" s="47">
        <v>0</v>
      </c>
      <c r="I168" s="33" t="str">
        <f t="shared" si="11"/>
        <v>-</v>
      </c>
      <c r="J168" s="39"/>
      <c r="K168" s="48">
        <f t="shared" si="13"/>
        <v>42</v>
      </c>
      <c r="L168" s="33">
        <f>F168-SUM(M168:P168)</f>
        <v>0</v>
      </c>
      <c r="P168" s="45">
        <v>1</v>
      </c>
    </row>
    <row r="169" spans="1:13" ht="12.75" customHeight="1">
      <c r="A169" s="37" t="s">
        <v>17</v>
      </c>
      <c r="B169" s="38">
        <v>1</v>
      </c>
      <c r="C169" s="37" t="s">
        <v>25</v>
      </c>
      <c r="D169" s="39" t="s">
        <v>191</v>
      </c>
      <c r="E169" s="40">
        <v>1257</v>
      </c>
      <c r="F169" s="38">
        <f>IF(A169&lt;&gt;"",1,0)</f>
        <v>1</v>
      </c>
      <c r="G169" s="33">
        <f t="shared" si="10"/>
        <v>1257</v>
      </c>
      <c r="H169" s="47">
        <v>1</v>
      </c>
      <c r="I169" s="33" t="str">
        <f t="shared" si="11"/>
        <v>stk</v>
      </c>
      <c r="J169" s="39"/>
      <c r="K169" s="48">
        <f t="shared" si="13"/>
        <v>0</v>
      </c>
      <c r="L169" s="33">
        <f>F169-SUM(M169:P169)</f>
        <v>0</v>
      </c>
      <c r="M169" s="44">
        <v>1</v>
      </c>
    </row>
    <row r="170" spans="1:15" ht="12.75" customHeight="1">
      <c r="A170" s="37" t="s">
        <v>20</v>
      </c>
      <c r="B170" s="38">
        <v>1</v>
      </c>
      <c r="C170" s="37" t="s">
        <v>25</v>
      </c>
      <c r="D170" s="39" t="s">
        <v>191</v>
      </c>
      <c r="E170" s="40">
        <v>966</v>
      </c>
      <c r="F170" s="38">
        <f>IF(A170&lt;&gt;"",1,0)</f>
        <v>1</v>
      </c>
      <c r="G170" s="33">
        <f t="shared" si="10"/>
        <v>966</v>
      </c>
      <c r="H170" s="47">
        <v>1</v>
      </c>
      <c r="I170" s="33" t="str">
        <f t="shared" si="11"/>
        <v>stk</v>
      </c>
      <c r="J170" s="39"/>
      <c r="K170" s="48">
        <f t="shared" si="13"/>
        <v>0</v>
      </c>
      <c r="L170" s="33">
        <f>F170-SUM(M170:P170)</f>
        <v>0</v>
      </c>
      <c r="O170" s="44">
        <v>1</v>
      </c>
    </row>
    <row r="171" spans="1:12" ht="12.75" customHeight="1">
      <c r="A171" s="37" t="s">
        <v>11</v>
      </c>
      <c r="B171" s="38">
        <v>1</v>
      </c>
      <c r="C171" s="37" t="s">
        <v>209</v>
      </c>
      <c r="D171" s="39" t="s">
        <v>191</v>
      </c>
      <c r="E171" s="40">
        <v>295</v>
      </c>
      <c r="F171" s="38">
        <v>0</v>
      </c>
      <c r="G171" s="33">
        <f t="shared" si="10"/>
        <v>0</v>
      </c>
      <c r="H171" s="47">
        <v>0</v>
      </c>
      <c r="I171" s="33" t="str">
        <f t="shared" si="11"/>
        <v>-</v>
      </c>
      <c r="J171" s="39"/>
      <c r="K171" s="48">
        <f t="shared" si="13"/>
        <v>0</v>
      </c>
      <c r="L171" s="33">
        <f>F171-SUM(M171:P171)</f>
        <v>0</v>
      </c>
    </row>
    <row r="172" spans="1:12" ht="12.75" customHeight="1">
      <c r="A172" s="37" t="s">
        <v>83</v>
      </c>
      <c r="B172" s="38">
        <v>1</v>
      </c>
      <c r="C172" s="37" t="s">
        <v>209</v>
      </c>
      <c r="D172" s="39" t="s">
        <v>191</v>
      </c>
      <c r="E172" s="40">
        <v>495</v>
      </c>
      <c r="F172" s="38">
        <v>0</v>
      </c>
      <c r="G172" s="33">
        <f t="shared" si="10"/>
        <v>0</v>
      </c>
      <c r="H172" s="47">
        <v>0</v>
      </c>
      <c r="I172" s="33" t="str">
        <f t="shared" si="11"/>
        <v>-</v>
      </c>
      <c r="J172" s="39"/>
      <c r="K172" s="48">
        <f t="shared" si="13"/>
        <v>0</v>
      </c>
      <c r="L172" s="33">
        <f>F172-SUM(M172:P172)</f>
        <v>0</v>
      </c>
    </row>
    <row r="173" spans="1:14" ht="12.75">
      <c r="A173" s="37" t="s">
        <v>43</v>
      </c>
      <c r="B173" s="38">
        <v>1</v>
      </c>
      <c r="C173" s="37" t="s">
        <v>162</v>
      </c>
      <c r="D173" s="39" t="s">
        <v>191</v>
      </c>
      <c r="E173" s="40">
        <v>125</v>
      </c>
      <c r="F173" s="38">
        <f>IF(A173&lt;&gt;"",1,0)</f>
        <v>1</v>
      </c>
      <c r="G173" s="33">
        <f t="shared" si="10"/>
        <v>125</v>
      </c>
      <c r="H173" s="47">
        <v>1</v>
      </c>
      <c r="I173" s="33" t="str">
        <f t="shared" si="11"/>
        <v>stk</v>
      </c>
      <c r="J173" s="39"/>
      <c r="K173" s="48">
        <f t="shared" si="13"/>
        <v>0</v>
      </c>
      <c r="L173" s="33">
        <f>F173-SUM(M173:P173)</f>
        <v>0</v>
      </c>
      <c r="N173" s="45">
        <v>1</v>
      </c>
    </row>
    <row r="174" spans="1:16" ht="12.75">
      <c r="A174" s="37" t="s">
        <v>28</v>
      </c>
      <c r="B174" s="38">
        <v>1</v>
      </c>
      <c r="C174" s="37" t="s">
        <v>162</v>
      </c>
      <c r="D174" s="39" t="s">
        <v>191</v>
      </c>
      <c r="E174" s="40">
        <v>50</v>
      </c>
      <c r="F174" s="38">
        <f>IF(A174&lt;&gt;"",1,0)</f>
        <v>1</v>
      </c>
      <c r="G174" s="33">
        <f t="shared" si="10"/>
        <v>50</v>
      </c>
      <c r="H174" s="47">
        <v>1</v>
      </c>
      <c r="I174" s="33" t="str">
        <f t="shared" si="11"/>
        <v>stk</v>
      </c>
      <c r="J174" s="39"/>
      <c r="K174" s="48">
        <f t="shared" si="13"/>
        <v>0</v>
      </c>
      <c r="L174" s="33">
        <f>F174-SUM(M174:P174)</f>
        <v>0</v>
      </c>
      <c r="P174" s="45">
        <v>1</v>
      </c>
    </row>
    <row r="175" spans="1:16" ht="12.75">
      <c r="A175" s="37" t="s">
        <v>32</v>
      </c>
      <c r="B175" s="38" t="s">
        <v>224</v>
      </c>
      <c r="C175" s="37" t="s">
        <v>162</v>
      </c>
      <c r="D175" s="39" t="s">
        <v>191</v>
      </c>
      <c r="E175" s="40">
        <v>24.5</v>
      </c>
      <c r="F175" s="38">
        <v>4</v>
      </c>
      <c r="G175" s="33">
        <f t="shared" si="10"/>
        <v>98</v>
      </c>
      <c r="H175" s="47">
        <v>2</v>
      </c>
      <c r="I175" s="33" t="str">
        <f t="shared" si="11"/>
        <v>stk</v>
      </c>
      <c r="J175" s="39"/>
      <c r="K175" s="48">
        <f t="shared" si="13"/>
        <v>49</v>
      </c>
      <c r="L175" s="33">
        <f>F175-SUM(M175:P175)</f>
        <v>0</v>
      </c>
      <c r="N175" s="45">
        <v>2</v>
      </c>
      <c r="P175" s="45">
        <v>2</v>
      </c>
    </row>
    <row r="176" spans="1:14" ht="12.75">
      <c r="A176" s="37" t="s">
        <v>52</v>
      </c>
      <c r="B176" s="38">
        <v>1</v>
      </c>
      <c r="C176" s="37" t="s">
        <v>210</v>
      </c>
      <c r="D176" s="39" t="s">
        <v>191</v>
      </c>
      <c r="E176" s="40">
        <v>103</v>
      </c>
      <c r="F176" s="38">
        <v>1</v>
      </c>
      <c r="G176" s="33">
        <f t="shared" si="10"/>
        <v>103</v>
      </c>
      <c r="H176" s="47">
        <v>0</v>
      </c>
      <c r="I176" s="33" t="str">
        <f t="shared" si="11"/>
        <v>-</v>
      </c>
      <c r="J176" s="39"/>
      <c r="K176" s="48">
        <f t="shared" si="13"/>
        <v>103</v>
      </c>
      <c r="L176" s="33">
        <f>F176-SUM(M176:P176)</f>
        <v>0</v>
      </c>
      <c r="N176" s="45">
        <v>1</v>
      </c>
    </row>
    <row r="177" spans="1:12" ht="12.75">
      <c r="A177" s="37" t="s">
        <v>222</v>
      </c>
      <c r="B177" s="38">
        <v>0</v>
      </c>
      <c r="C177" s="37" t="s">
        <v>25</v>
      </c>
      <c r="D177" s="36" t="s">
        <v>191</v>
      </c>
      <c r="E177" s="37">
        <v>0</v>
      </c>
      <c r="F177" s="38">
        <v>0</v>
      </c>
      <c r="G177" s="33">
        <f t="shared" si="10"/>
        <v>0</v>
      </c>
      <c r="H177" s="49">
        <v>0</v>
      </c>
      <c r="I177" s="33" t="str">
        <f aca="true" t="shared" si="16" ref="I177:I183">IF(H177&gt;F177,"gram",IF(H177="","",IF(H177=0,"-","stk")))</f>
        <v>-</v>
      </c>
      <c r="J177" s="39"/>
      <c r="K177" s="48">
        <f aca="true" t="shared" si="17" ref="K177:K183">IF(I177="","",IF(I177="gram",G177-H177,(F177-H177)*E177))</f>
        <v>0</v>
      </c>
      <c r="L177" s="33">
        <f aca="true" t="shared" si="18" ref="L177:L183">F177-SUM(M177:P177)</f>
        <v>0</v>
      </c>
    </row>
    <row r="178" spans="1:12" ht="12.75">
      <c r="A178" s="37" t="s">
        <v>223</v>
      </c>
      <c r="B178" s="38">
        <v>0</v>
      </c>
      <c r="C178" s="37" t="s">
        <v>149</v>
      </c>
      <c r="D178" s="36" t="s">
        <v>191</v>
      </c>
      <c r="E178" s="37">
        <v>0</v>
      </c>
      <c r="F178" s="38">
        <v>0</v>
      </c>
      <c r="G178" s="33">
        <f t="shared" si="10"/>
        <v>0</v>
      </c>
      <c r="H178" s="49">
        <v>0</v>
      </c>
      <c r="I178" s="33" t="str">
        <f t="shared" si="16"/>
        <v>-</v>
      </c>
      <c r="J178" s="39"/>
      <c r="K178" s="48">
        <f t="shared" si="17"/>
        <v>0</v>
      </c>
      <c r="L178" s="33">
        <f t="shared" si="18"/>
        <v>0</v>
      </c>
    </row>
    <row r="179" spans="1:14" ht="12.75">
      <c r="A179" s="37" t="s">
        <v>227</v>
      </c>
      <c r="B179" s="38">
        <v>1</v>
      </c>
      <c r="C179" s="37" t="s">
        <v>149</v>
      </c>
      <c r="D179" s="36" t="s">
        <v>191</v>
      </c>
      <c r="E179" s="37">
        <f>1300-750</f>
        <v>550</v>
      </c>
      <c r="F179" s="38">
        <v>1</v>
      </c>
      <c r="G179" s="29">
        <f t="shared" si="10"/>
        <v>550</v>
      </c>
      <c r="H179" s="49">
        <v>1</v>
      </c>
      <c r="I179" s="29" t="str">
        <f t="shared" si="16"/>
        <v>stk</v>
      </c>
      <c r="J179" s="36" t="s">
        <v>221</v>
      </c>
      <c r="K179" s="46">
        <f t="shared" si="17"/>
        <v>0</v>
      </c>
      <c r="L179" s="29">
        <f t="shared" si="18"/>
        <v>0</v>
      </c>
      <c r="N179" s="45">
        <v>1</v>
      </c>
    </row>
    <row r="180" spans="1:14" ht="12.75">
      <c r="A180" s="37" t="s">
        <v>228</v>
      </c>
      <c r="B180" s="38">
        <v>1</v>
      </c>
      <c r="C180" s="37" t="s">
        <v>29</v>
      </c>
      <c r="D180" s="36" t="s">
        <v>190</v>
      </c>
      <c r="E180" s="37">
        <v>750</v>
      </c>
      <c r="F180" s="38">
        <v>1</v>
      </c>
      <c r="G180" s="29">
        <f t="shared" si="10"/>
        <v>750</v>
      </c>
      <c r="H180" s="49">
        <v>1</v>
      </c>
      <c r="I180" s="29" t="str">
        <f t="shared" si="16"/>
        <v>stk</v>
      </c>
      <c r="J180" s="36" t="s">
        <v>221</v>
      </c>
      <c r="K180" s="46">
        <f t="shared" si="17"/>
        <v>0</v>
      </c>
      <c r="L180" s="29">
        <f t="shared" si="18"/>
        <v>0</v>
      </c>
      <c r="N180" s="45">
        <v>1</v>
      </c>
    </row>
    <row r="181" spans="1:13" ht="12.75">
      <c r="A181" s="37" t="s">
        <v>229</v>
      </c>
      <c r="B181" s="38">
        <v>0</v>
      </c>
      <c r="C181" s="37" t="s">
        <v>25</v>
      </c>
      <c r="D181" s="36" t="s">
        <v>191</v>
      </c>
      <c r="E181" s="37">
        <v>10</v>
      </c>
      <c r="F181" s="38">
        <v>1</v>
      </c>
      <c r="G181" s="29">
        <f t="shared" si="10"/>
        <v>10</v>
      </c>
      <c r="H181" s="49">
        <v>1</v>
      </c>
      <c r="I181" s="29" t="str">
        <f t="shared" si="16"/>
        <v>stk</v>
      </c>
      <c r="J181" s="36" t="s">
        <v>221</v>
      </c>
      <c r="K181" s="46">
        <f t="shared" si="17"/>
        <v>0</v>
      </c>
      <c r="L181" s="29">
        <f t="shared" si="18"/>
        <v>0</v>
      </c>
      <c r="M181" s="44">
        <v>1</v>
      </c>
    </row>
    <row r="182" spans="1:13" ht="12.75">
      <c r="A182" s="37" t="s">
        <v>230</v>
      </c>
      <c r="B182" s="38">
        <v>0</v>
      </c>
      <c r="C182" s="37" t="s">
        <v>24</v>
      </c>
      <c r="D182" s="36" t="s">
        <v>191</v>
      </c>
      <c r="E182" s="37">
        <v>50</v>
      </c>
      <c r="F182" s="38">
        <v>1</v>
      </c>
      <c r="G182" s="29">
        <f t="shared" si="10"/>
        <v>50</v>
      </c>
      <c r="H182" s="49">
        <v>1</v>
      </c>
      <c r="I182" s="29" t="str">
        <f t="shared" si="16"/>
        <v>stk</v>
      </c>
      <c r="J182" s="36" t="s">
        <v>221</v>
      </c>
      <c r="K182" s="46">
        <f t="shared" si="17"/>
        <v>0</v>
      </c>
      <c r="L182" s="29">
        <f t="shared" si="18"/>
        <v>0</v>
      </c>
      <c r="M182" s="44">
        <v>1</v>
      </c>
    </row>
    <row r="183" spans="1:14" ht="12.75">
      <c r="A183" s="37" t="s">
        <v>231</v>
      </c>
      <c r="B183" s="38">
        <v>6</v>
      </c>
      <c r="C183" s="37" t="s">
        <v>29</v>
      </c>
      <c r="D183" s="36" t="s">
        <v>190</v>
      </c>
      <c r="E183" s="37">
        <v>50</v>
      </c>
      <c r="F183" s="38">
        <v>6</v>
      </c>
      <c r="G183" s="29">
        <f t="shared" si="10"/>
        <v>300</v>
      </c>
      <c r="H183" s="49">
        <v>6</v>
      </c>
      <c r="I183" s="29" t="str">
        <f t="shared" si="16"/>
        <v>stk</v>
      </c>
      <c r="K183" s="46">
        <f t="shared" si="17"/>
        <v>0</v>
      </c>
      <c r="L183" s="29">
        <f t="shared" si="18"/>
        <v>0</v>
      </c>
      <c r="N183" s="45">
        <v>6</v>
      </c>
    </row>
  </sheetData>
  <sheetProtection/>
  <mergeCells count="16">
    <mergeCell ref="W3:X3"/>
    <mergeCell ref="Y3:Z3"/>
    <mergeCell ref="A1:L1"/>
    <mergeCell ref="A2:A3"/>
    <mergeCell ref="O3:P3"/>
    <mergeCell ref="Q3:R3"/>
    <mergeCell ref="S3:T3"/>
    <mergeCell ref="U3:V3"/>
    <mergeCell ref="D3:D4"/>
    <mergeCell ref="J3:J4"/>
    <mergeCell ref="K3:K4"/>
    <mergeCell ref="M3:N3"/>
    <mergeCell ref="G3:G4"/>
    <mergeCell ref="E3:E4"/>
    <mergeCell ref="F3:F4"/>
    <mergeCell ref="H3:I4"/>
  </mergeCells>
  <conditionalFormatting sqref="B2:B65536 F2 F5:F6553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D203"/>
  <sheetViews>
    <sheetView workbookViewId="0" topLeftCell="A1">
      <selection activeCell="A69" sqref="A69"/>
    </sheetView>
  </sheetViews>
  <sheetFormatPr defaultColWidth="11.421875" defaultRowHeight="12.75"/>
  <cols>
    <col min="1" max="1" width="53.00390625" style="2" bestFit="1" customWidth="1"/>
    <col min="2" max="2" width="7.7109375" style="3" bestFit="1" customWidth="1"/>
    <col min="3" max="3" width="11.28125" style="4" bestFit="1" customWidth="1"/>
    <col min="4" max="4" width="11.140625" style="4" bestFit="1" customWidth="1"/>
    <col min="5" max="16384" width="11.421875" style="2" customWidth="1"/>
  </cols>
  <sheetData>
    <row r="1" spans="1:4" ht="20.25">
      <c r="A1" s="35" t="s">
        <v>188</v>
      </c>
      <c r="B1" s="35"/>
      <c r="C1" s="35"/>
      <c r="D1" s="35"/>
    </row>
    <row r="3" spans="1:4" ht="14.25" thickBot="1">
      <c r="A3" s="10" t="s">
        <v>183</v>
      </c>
      <c r="B3" s="11" t="s">
        <v>184</v>
      </c>
      <c r="C3" s="12"/>
      <c r="D3" s="12" t="s">
        <v>194</v>
      </c>
    </row>
    <row r="4" spans="1:4" ht="13.5" thickTop="1">
      <c r="A4" s="2" t="s">
        <v>22</v>
      </c>
      <c r="B4" s="3">
        <v>5</v>
      </c>
      <c r="D4" s="4">
        <v>8761</v>
      </c>
    </row>
    <row r="5" spans="1:4" ht="12.75">
      <c r="A5" s="2" t="s">
        <v>154</v>
      </c>
      <c r="B5" s="3">
        <v>14</v>
      </c>
      <c r="D5" s="4">
        <v>1722</v>
      </c>
    </row>
    <row r="6" spans="1:4" ht="12.75">
      <c r="A6" s="2" t="s">
        <v>29</v>
      </c>
      <c r="B6" s="3">
        <v>88</v>
      </c>
      <c r="D6" s="4">
        <v>9236.8</v>
      </c>
    </row>
    <row r="7" spans="1:4" ht="12.75">
      <c r="A7" s="2" t="s">
        <v>182</v>
      </c>
      <c r="B7" s="3">
        <v>14</v>
      </c>
      <c r="D7" s="4">
        <v>1920</v>
      </c>
    </row>
    <row r="8" spans="1:4" ht="12.75">
      <c r="A8" s="2" t="s">
        <v>149</v>
      </c>
      <c r="B8" s="3">
        <v>8</v>
      </c>
      <c r="D8" s="4">
        <v>1049</v>
      </c>
    </row>
    <row r="9" spans="1:4" ht="12.75">
      <c r="A9" s="2" t="s">
        <v>162</v>
      </c>
      <c r="B9" s="3">
        <v>48</v>
      </c>
      <c r="D9" s="4">
        <v>799</v>
      </c>
    </row>
    <row r="10" spans="1:4" ht="12.75">
      <c r="A10" s="2" t="s">
        <v>23</v>
      </c>
      <c r="B10" s="3">
        <v>6</v>
      </c>
      <c r="D10" s="4">
        <v>88</v>
      </c>
    </row>
    <row r="11" spans="1:4" ht="12.75">
      <c r="A11" s="2" t="s">
        <v>9</v>
      </c>
      <c r="B11" s="3">
        <v>31</v>
      </c>
      <c r="D11" s="4">
        <v>430.9</v>
      </c>
    </row>
    <row r="12" spans="1:4" ht="12.75">
      <c r="A12" s="2" t="s">
        <v>96</v>
      </c>
      <c r="B12" s="3">
        <v>18</v>
      </c>
      <c r="D12" s="4">
        <v>3172</v>
      </c>
    </row>
    <row r="13" spans="1:4" ht="12.75">
      <c r="A13" s="2" t="s">
        <v>97</v>
      </c>
      <c r="B13" s="3">
        <v>18</v>
      </c>
      <c r="D13" s="4">
        <v>2958</v>
      </c>
    </row>
    <row r="14" spans="1:4" ht="12.75">
      <c r="A14" s="2" t="s">
        <v>209</v>
      </c>
      <c r="B14" s="3">
        <v>4</v>
      </c>
      <c r="D14" s="4">
        <v>1264</v>
      </c>
    </row>
    <row r="15" spans="1:4" ht="12.75">
      <c r="A15" s="2" t="s">
        <v>24</v>
      </c>
      <c r="B15" s="3">
        <v>9</v>
      </c>
      <c r="D15" s="4">
        <v>1420</v>
      </c>
    </row>
    <row r="16" spans="1:4" ht="12.75">
      <c r="A16" s="2" t="s">
        <v>210</v>
      </c>
      <c r="B16" s="3">
        <v>3</v>
      </c>
      <c r="D16" s="4">
        <v>473</v>
      </c>
    </row>
    <row r="17" spans="1:4" ht="12.75">
      <c r="A17" s="2" t="s">
        <v>25</v>
      </c>
      <c r="B17" s="3">
        <v>11</v>
      </c>
      <c r="D17" s="4">
        <v>9330</v>
      </c>
    </row>
    <row r="18" spans="1:4" ht="13.5" thickBot="1">
      <c r="A18" s="13" t="s">
        <v>112</v>
      </c>
      <c r="B18" s="14">
        <v>277</v>
      </c>
      <c r="C18" s="15"/>
      <c r="D18" s="15">
        <v>42623.7</v>
      </c>
    </row>
    <row r="19" ht="13.5" thickTop="1"/>
    <row r="21" spans="1:4" ht="14.25" thickBot="1">
      <c r="A21" s="10" t="s">
        <v>183</v>
      </c>
      <c r="B21" s="11" t="s">
        <v>184</v>
      </c>
      <c r="C21" s="12" t="s">
        <v>185</v>
      </c>
      <c r="D21" s="12" t="s">
        <v>186</v>
      </c>
    </row>
    <row r="22" ht="13.5" thickTop="1"/>
    <row r="23" ht="12.75">
      <c r="A23" s="7" t="s">
        <v>22</v>
      </c>
    </row>
    <row r="24" spans="1:4" ht="12.75">
      <c r="A24" s="2" t="s">
        <v>27</v>
      </c>
      <c r="B24" s="3">
        <v>1</v>
      </c>
      <c r="C24" s="4">
        <v>2000</v>
      </c>
      <c r="D24" s="4">
        <v>2000</v>
      </c>
    </row>
    <row r="25" spans="1:4" ht="12.75">
      <c r="A25" s="2" t="s">
        <v>16</v>
      </c>
      <c r="B25" s="3">
        <v>1</v>
      </c>
      <c r="C25" s="4">
        <v>578</v>
      </c>
      <c r="D25" s="4">
        <v>578</v>
      </c>
    </row>
    <row r="26" spans="1:4" ht="12.75">
      <c r="A26" s="2" t="s">
        <v>19</v>
      </c>
      <c r="B26" s="3">
        <v>1</v>
      </c>
      <c r="C26" s="4">
        <v>442</v>
      </c>
      <c r="D26" s="4">
        <v>442</v>
      </c>
    </row>
    <row r="27" spans="1:4" ht="12.75">
      <c r="A27" s="2" t="s">
        <v>26</v>
      </c>
      <c r="B27" s="3">
        <v>1</v>
      </c>
      <c r="C27" s="4">
        <v>3574</v>
      </c>
      <c r="D27" s="4">
        <v>3574</v>
      </c>
    </row>
    <row r="28" spans="1:4" ht="12.75">
      <c r="A28" s="2" t="s">
        <v>15</v>
      </c>
      <c r="B28" s="3">
        <v>1</v>
      </c>
      <c r="C28" s="4">
        <v>2167</v>
      </c>
      <c r="D28" s="4">
        <v>2167</v>
      </c>
    </row>
    <row r="30" ht="12.75">
      <c r="A30" s="7" t="s">
        <v>154</v>
      </c>
    </row>
    <row r="31" spans="1:4" ht="12.75">
      <c r="A31" s="2" t="s">
        <v>2</v>
      </c>
      <c r="B31" s="3">
        <v>1</v>
      </c>
      <c r="C31" s="4">
        <v>319</v>
      </c>
      <c r="D31" s="4">
        <v>319</v>
      </c>
    </row>
    <row r="32" spans="1:4" ht="12.75">
      <c r="A32" s="2" t="s">
        <v>3</v>
      </c>
      <c r="B32" s="3">
        <v>1</v>
      </c>
      <c r="C32" s="4">
        <v>691</v>
      </c>
      <c r="D32" s="4">
        <v>691</v>
      </c>
    </row>
    <row r="33" spans="1:4" ht="12.75">
      <c r="A33" s="2" t="s">
        <v>152</v>
      </c>
      <c r="B33" s="3">
        <v>2</v>
      </c>
      <c r="C33" s="4">
        <v>165</v>
      </c>
      <c r="D33" s="4">
        <v>82.5</v>
      </c>
    </row>
    <row r="34" spans="1:4" ht="12.75">
      <c r="A34" s="2" t="s">
        <v>153</v>
      </c>
      <c r="B34" s="3">
        <v>2</v>
      </c>
      <c r="C34" s="4">
        <v>99</v>
      </c>
      <c r="D34" s="4">
        <v>49.5</v>
      </c>
    </row>
    <row r="35" spans="1:4" ht="12.75">
      <c r="A35" s="2" t="s">
        <v>4</v>
      </c>
      <c r="B35" s="3">
        <v>2</v>
      </c>
      <c r="C35" s="4">
        <v>182</v>
      </c>
      <c r="D35" s="4">
        <v>91</v>
      </c>
    </row>
    <row r="36" spans="1:4" ht="12.75">
      <c r="A36" s="2" t="s">
        <v>8</v>
      </c>
      <c r="B36" s="3">
        <v>1</v>
      </c>
      <c r="C36" s="4">
        <v>83</v>
      </c>
      <c r="D36" s="4">
        <v>83</v>
      </c>
    </row>
    <row r="37" spans="1:4" ht="12.75">
      <c r="A37" s="2" t="s">
        <v>141</v>
      </c>
      <c r="B37" s="3">
        <v>1</v>
      </c>
      <c r="C37" s="4">
        <v>29</v>
      </c>
      <c r="D37" s="4">
        <v>29</v>
      </c>
    </row>
    <row r="38" spans="1:4" ht="12.75">
      <c r="A38" s="2" t="s">
        <v>155</v>
      </c>
      <c r="B38" s="3">
        <v>3</v>
      </c>
      <c r="C38" s="4">
        <v>135</v>
      </c>
      <c r="D38" s="4">
        <v>45</v>
      </c>
    </row>
    <row r="39" spans="1:4" ht="12.75">
      <c r="A39" s="2" t="s">
        <v>157</v>
      </c>
      <c r="B39" s="3">
        <v>1</v>
      </c>
      <c r="C39" s="4">
        <v>19</v>
      </c>
      <c r="D39" s="4">
        <v>19</v>
      </c>
    </row>
    <row r="41" ht="12.75">
      <c r="A41" s="7" t="s">
        <v>29</v>
      </c>
    </row>
    <row r="42" spans="1:4" ht="12.75">
      <c r="A42" s="2" t="s">
        <v>69</v>
      </c>
      <c r="B42" s="3">
        <v>1</v>
      </c>
      <c r="C42" s="4">
        <v>257</v>
      </c>
      <c r="D42" s="4">
        <v>257</v>
      </c>
    </row>
    <row r="43" spans="1:4" ht="12.75">
      <c r="A43" s="2" t="s">
        <v>129</v>
      </c>
      <c r="B43" s="3">
        <v>1</v>
      </c>
      <c r="C43" s="4">
        <v>220</v>
      </c>
      <c r="D43" s="4">
        <v>220</v>
      </c>
    </row>
    <row r="44" spans="1:4" ht="12.75">
      <c r="A44" s="2" t="s">
        <v>30</v>
      </c>
      <c r="B44" s="3">
        <v>1</v>
      </c>
      <c r="C44" s="4">
        <v>44</v>
      </c>
      <c r="D44" s="4">
        <v>44</v>
      </c>
    </row>
    <row r="45" spans="1:4" ht="12.75">
      <c r="A45" s="2" t="s">
        <v>59</v>
      </c>
      <c r="B45" s="3">
        <v>1</v>
      </c>
      <c r="C45" s="4">
        <v>106</v>
      </c>
      <c r="D45" s="4">
        <v>106</v>
      </c>
    </row>
    <row r="46" spans="1:4" ht="12.75">
      <c r="A46" s="2" t="s">
        <v>61</v>
      </c>
      <c r="B46" s="3">
        <v>1</v>
      </c>
      <c r="C46" s="4">
        <v>74</v>
      </c>
      <c r="D46" s="4">
        <v>74</v>
      </c>
    </row>
    <row r="47" spans="1:4" ht="12.75">
      <c r="A47" s="2" t="s">
        <v>62</v>
      </c>
      <c r="B47" s="3">
        <v>1</v>
      </c>
      <c r="C47" s="4">
        <v>25</v>
      </c>
      <c r="D47" s="4">
        <v>25</v>
      </c>
    </row>
    <row r="48" spans="1:4" ht="12.75">
      <c r="A48" s="2" t="s">
        <v>60</v>
      </c>
      <c r="B48" s="3">
        <v>1</v>
      </c>
      <c r="C48" s="4">
        <v>3</v>
      </c>
      <c r="D48" s="4">
        <v>3</v>
      </c>
    </row>
    <row r="49" spans="1:4" ht="12.75">
      <c r="A49" s="2" t="s">
        <v>94</v>
      </c>
      <c r="B49" s="3">
        <v>1</v>
      </c>
      <c r="C49" s="4">
        <v>5</v>
      </c>
      <c r="D49" s="4">
        <v>5</v>
      </c>
    </row>
    <row r="50" spans="1:4" ht="12.75">
      <c r="A50" s="2" t="s">
        <v>140</v>
      </c>
      <c r="B50" s="3">
        <v>1</v>
      </c>
      <c r="C50" s="4">
        <v>99</v>
      </c>
      <c r="D50" s="4">
        <v>99</v>
      </c>
    </row>
    <row r="51" spans="1:4" ht="12.75">
      <c r="A51" s="2" t="s">
        <v>34</v>
      </c>
      <c r="B51" s="3">
        <v>10</v>
      </c>
      <c r="C51" s="4">
        <v>25</v>
      </c>
      <c r="D51" s="4">
        <v>2.5</v>
      </c>
    </row>
    <row r="52" spans="1:4" ht="12.75">
      <c r="A52" s="2" t="s">
        <v>35</v>
      </c>
      <c r="B52" s="3">
        <v>5</v>
      </c>
      <c r="C52" s="4">
        <v>220</v>
      </c>
      <c r="D52" s="4">
        <v>44</v>
      </c>
    </row>
    <row r="53" spans="1:4" ht="12.75">
      <c r="A53" s="2" t="s">
        <v>36</v>
      </c>
      <c r="B53" s="3">
        <v>5</v>
      </c>
      <c r="C53" s="4">
        <v>185</v>
      </c>
      <c r="D53" s="4">
        <v>37</v>
      </c>
    </row>
    <row r="54" spans="1:4" ht="12.75">
      <c r="A54" s="2" t="s">
        <v>68</v>
      </c>
      <c r="B54" s="3">
        <v>5</v>
      </c>
      <c r="C54" s="4">
        <v>103</v>
      </c>
      <c r="D54" s="4">
        <v>20.6</v>
      </c>
    </row>
    <row r="55" spans="1:4" ht="12.75">
      <c r="A55" s="2" t="s">
        <v>84</v>
      </c>
      <c r="B55" s="3">
        <v>3</v>
      </c>
      <c r="C55" s="4">
        <v>321</v>
      </c>
      <c r="D55" s="4">
        <v>107</v>
      </c>
    </row>
    <row r="56" spans="1:4" ht="12.75">
      <c r="A56" s="2" t="s">
        <v>93</v>
      </c>
      <c r="B56" s="3">
        <v>1</v>
      </c>
      <c r="C56" s="4">
        <v>57</v>
      </c>
      <c r="D56" s="4">
        <v>57</v>
      </c>
    </row>
    <row r="57" spans="1:4" ht="12.75">
      <c r="A57" s="2" t="s">
        <v>226</v>
      </c>
      <c r="B57" s="3">
        <v>8</v>
      </c>
      <c r="C57" s="4">
        <v>1344</v>
      </c>
      <c r="D57" s="4">
        <v>168</v>
      </c>
    </row>
    <row r="58" spans="1:4" ht="12.75">
      <c r="A58" s="2" t="s">
        <v>47</v>
      </c>
      <c r="B58" s="3">
        <v>1</v>
      </c>
      <c r="C58" s="4">
        <v>212</v>
      </c>
      <c r="D58" s="4">
        <v>212</v>
      </c>
    </row>
    <row r="59" spans="1:4" ht="12.75">
      <c r="A59" s="2" t="s">
        <v>64</v>
      </c>
      <c r="B59" s="3">
        <v>1</v>
      </c>
      <c r="C59" s="4">
        <v>1011</v>
      </c>
      <c r="D59" s="4">
        <v>1011</v>
      </c>
    </row>
    <row r="60" spans="1:4" ht="12.75">
      <c r="A60" s="2" t="s">
        <v>65</v>
      </c>
      <c r="B60" s="3">
        <v>1</v>
      </c>
      <c r="C60" s="4">
        <v>754</v>
      </c>
      <c r="D60" s="4">
        <v>754</v>
      </c>
    </row>
    <row r="61" spans="1:4" ht="12.75">
      <c r="A61" s="2" t="s">
        <v>66</v>
      </c>
      <c r="B61" s="3">
        <v>4</v>
      </c>
      <c r="C61" s="4">
        <v>364</v>
      </c>
      <c r="D61" s="4">
        <v>91</v>
      </c>
    </row>
    <row r="62" spans="1:4" ht="12.75">
      <c r="A62" s="2" t="s">
        <v>67</v>
      </c>
      <c r="B62" s="3">
        <v>2</v>
      </c>
      <c r="C62" s="4">
        <v>604</v>
      </c>
      <c r="D62" s="4">
        <v>302</v>
      </c>
    </row>
    <row r="63" spans="1:4" ht="12.75">
      <c r="A63" s="2" t="s">
        <v>71</v>
      </c>
      <c r="B63" s="3">
        <v>8</v>
      </c>
      <c r="C63" s="4">
        <v>216.8</v>
      </c>
      <c r="D63" s="4">
        <v>27.1</v>
      </c>
    </row>
    <row r="64" spans="1:4" ht="12.75">
      <c r="A64" s="2" t="s">
        <v>72</v>
      </c>
      <c r="B64" s="3">
        <v>2</v>
      </c>
      <c r="C64" s="4">
        <v>62</v>
      </c>
      <c r="D64" s="4">
        <v>31</v>
      </c>
    </row>
    <row r="65" spans="1:4" ht="12.75">
      <c r="A65" s="2" t="s">
        <v>73</v>
      </c>
      <c r="B65" s="3">
        <v>1</v>
      </c>
      <c r="C65" s="4">
        <v>131</v>
      </c>
      <c r="D65" s="4">
        <v>131</v>
      </c>
    </row>
    <row r="66" spans="1:4" ht="12.75">
      <c r="A66" s="2" t="s">
        <v>74</v>
      </c>
      <c r="B66" s="3">
        <v>1</v>
      </c>
      <c r="C66" s="4">
        <v>91</v>
      </c>
      <c r="D66" s="4">
        <v>91</v>
      </c>
    </row>
    <row r="67" spans="1:4" ht="12.75">
      <c r="A67" s="2" t="s">
        <v>75</v>
      </c>
      <c r="B67" s="3">
        <v>1</v>
      </c>
      <c r="C67" s="4">
        <v>144</v>
      </c>
      <c r="D67" s="4">
        <v>144</v>
      </c>
    </row>
    <row r="68" spans="1:4" ht="12.75">
      <c r="A68" s="2" t="s">
        <v>76</v>
      </c>
      <c r="B68" s="3">
        <v>1</v>
      </c>
      <c r="C68" s="4">
        <v>161</v>
      </c>
      <c r="D68" s="4">
        <v>161</v>
      </c>
    </row>
    <row r="69" spans="1:4" ht="12.75">
      <c r="A69" s="2" t="s">
        <v>77</v>
      </c>
      <c r="B69" s="3">
        <v>1</v>
      </c>
      <c r="C69" s="4">
        <v>252</v>
      </c>
      <c r="D69" s="4">
        <v>252</v>
      </c>
    </row>
    <row r="70" spans="1:4" ht="12.75">
      <c r="A70" s="2" t="s">
        <v>78</v>
      </c>
      <c r="B70" s="3">
        <v>1</v>
      </c>
      <c r="C70" s="4">
        <v>148</v>
      </c>
      <c r="D70" s="4">
        <v>148</v>
      </c>
    </row>
    <row r="71" spans="1:4" ht="12.75">
      <c r="A71" s="2" t="s">
        <v>79</v>
      </c>
      <c r="B71" s="3">
        <v>2</v>
      </c>
      <c r="C71" s="4">
        <v>408</v>
      </c>
      <c r="D71" s="4">
        <v>204</v>
      </c>
    </row>
    <row r="72" spans="1:4" ht="12.75">
      <c r="A72" s="2" t="s">
        <v>124</v>
      </c>
      <c r="B72" s="3">
        <v>6</v>
      </c>
      <c r="C72" s="4">
        <v>138</v>
      </c>
      <c r="D72" s="4">
        <v>23</v>
      </c>
    </row>
    <row r="73" spans="1:4" ht="12.75">
      <c r="A73" s="2" t="s">
        <v>126</v>
      </c>
      <c r="B73" s="3">
        <v>2</v>
      </c>
      <c r="C73" s="4">
        <v>402</v>
      </c>
      <c r="D73" s="4">
        <v>201</v>
      </c>
    </row>
    <row r="74" spans="1:4" ht="12.75">
      <c r="A74" s="2" t="s">
        <v>228</v>
      </c>
      <c r="B74" s="3">
        <v>1</v>
      </c>
      <c r="C74" s="4">
        <v>750</v>
      </c>
      <c r="D74" s="4">
        <v>750</v>
      </c>
    </row>
    <row r="75" spans="1:4" ht="12.75">
      <c r="A75" s="2" t="s">
        <v>231</v>
      </c>
      <c r="B75" s="3">
        <v>6</v>
      </c>
      <c r="C75" s="4">
        <v>300</v>
      </c>
      <c r="D75" s="4">
        <v>50</v>
      </c>
    </row>
    <row r="77" ht="12.75">
      <c r="A77" s="7" t="s">
        <v>182</v>
      </c>
    </row>
    <row r="78" spans="1:4" ht="12.75">
      <c r="A78" s="2" t="s">
        <v>128</v>
      </c>
      <c r="B78" s="3">
        <v>1</v>
      </c>
      <c r="C78" s="4">
        <v>275</v>
      </c>
      <c r="D78" s="4">
        <v>275</v>
      </c>
    </row>
    <row r="79" spans="1:4" ht="12.75">
      <c r="A79" s="2" t="s">
        <v>95</v>
      </c>
      <c r="B79" s="3">
        <v>1</v>
      </c>
      <c r="C79" s="4">
        <v>130</v>
      </c>
      <c r="D79" s="4">
        <v>130</v>
      </c>
    </row>
    <row r="80" spans="1:4" ht="12.75">
      <c r="A80" s="2" t="s">
        <v>160</v>
      </c>
      <c r="B80" s="3">
        <v>2</v>
      </c>
      <c r="C80" s="4">
        <v>900</v>
      </c>
      <c r="D80" s="4">
        <v>450</v>
      </c>
    </row>
    <row r="81" spans="1:4" ht="12.75">
      <c r="A81" s="2" t="s">
        <v>164</v>
      </c>
      <c r="B81" s="3">
        <v>1</v>
      </c>
      <c r="C81" s="4">
        <v>5</v>
      </c>
      <c r="D81" s="4">
        <v>5</v>
      </c>
    </row>
    <row r="82" spans="1:4" ht="12.75">
      <c r="A82" s="2" t="s">
        <v>110</v>
      </c>
      <c r="B82" s="3">
        <v>1</v>
      </c>
      <c r="C82" s="4">
        <v>57</v>
      </c>
      <c r="D82" s="4">
        <v>57</v>
      </c>
    </row>
    <row r="83" spans="1:4" ht="12.75">
      <c r="A83" s="2" t="s">
        <v>40</v>
      </c>
      <c r="B83" s="3">
        <v>1</v>
      </c>
      <c r="C83" s="4">
        <v>120</v>
      </c>
      <c r="D83" s="4">
        <v>120</v>
      </c>
    </row>
    <row r="84" spans="1:4" ht="12.75">
      <c r="A84" s="2" t="s">
        <v>220</v>
      </c>
      <c r="B84" s="3">
        <v>1</v>
      </c>
      <c r="C84" s="4">
        <v>23</v>
      </c>
      <c r="D84" s="4">
        <v>23</v>
      </c>
    </row>
    <row r="85" spans="1:4" ht="12.75">
      <c r="A85" s="2" t="s">
        <v>219</v>
      </c>
      <c r="B85" s="3">
        <v>1</v>
      </c>
      <c r="C85" s="4">
        <v>182</v>
      </c>
      <c r="D85" s="4">
        <v>182</v>
      </c>
    </row>
    <row r="86" spans="1:4" ht="12.75">
      <c r="A86" s="2" t="s">
        <v>114</v>
      </c>
      <c r="B86" s="3">
        <v>1</v>
      </c>
      <c r="C86" s="4">
        <v>37</v>
      </c>
      <c r="D86" s="4">
        <v>37</v>
      </c>
    </row>
    <row r="87" spans="1:4" ht="12.75">
      <c r="A87" s="2" t="s">
        <v>139</v>
      </c>
      <c r="B87" s="3">
        <v>1</v>
      </c>
      <c r="C87" s="4">
        <v>76</v>
      </c>
      <c r="D87" s="4">
        <v>76</v>
      </c>
    </row>
    <row r="88" spans="1:4" ht="12.75">
      <c r="A88" s="2" t="s">
        <v>138</v>
      </c>
      <c r="B88" s="3">
        <v>1</v>
      </c>
      <c r="C88" s="4">
        <v>46</v>
      </c>
      <c r="D88" s="4">
        <v>46</v>
      </c>
    </row>
    <row r="89" spans="1:4" ht="12.75">
      <c r="A89" s="2" t="s">
        <v>113</v>
      </c>
      <c r="B89" s="3">
        <v>1</v>
      </c>
      <c r="C89" s="4">
        <v>1</v>
      </c>
      <c r="D89" s="4">
        <v>1</v>
      </c>
    </row>
    <row r="90" spans="1:4" ht="12.75">
      <c r="A90" s="2" t="s">
        <v>105</v>
      </c>
      <c r="B90" s="3">
        <v>1</v>
      </c>
      <c r="C90" s="4">
        <v>68</v>
      </c>
      <c r="D90" s="4">
        <v>68</v>
      </c>
    </row>
    <row r="92" ht="12.75">
      <c r="A92" s="7" t="s">
        <v>149</v>
      </c>
    </row>
    <row r="93" spans="1:4" ht="12.75">
      <c r="A93" s="2" t="s">
        <v>156</v>
      </c>
      <c r="B93" s="3">
        <v>1</v>
      </c>
      <c r="C93" s="4">
        <v>12</v>
      </c>
      <c r="D93" s="4">
        <v>12</v>
      </c>
    </row>
    <row r="94" spans="1:4" ht="12.75">
      <c r="A94" s="2" t="s">
        <v>80</v>
      </c>
      <c r="B94" s="3">
        <v>3</v>
      </c>
      <c r="C94" s="4">
        <v>45</v>
      </c>
      <c r="D94" s="4">
        <v>15</v>
      </c>
    </row>
    <row r="95" spans="1:4" ht="12.75">
      <c r="A95" s="2" t="s">
        <v>158</v>
      </c>
      <c r="B95" s="3">
        <v>2</v>
      </c>
      <c r="C95" s="4">
        <v>412</v>
      </c>
      <c r="D95" s="4">
        <v>206</v>
      </c>
    </row>
    <row r="96" spans="1:4" ht="12.75">
      <c r="A96" s="2" t="s">
        <v>111</v>
      </c>
      <c r="B96" s="3">
        <v>1</v>
      </c>
      <c r="C96" s="4">
        <v>30</v>
      </c>
      <c r="D96" s="4">
        <v>30</v>
      </c>
    </row>
    <row r="97" spans="1:4" ht="12.75">
      <c r="A97" s="2" t="s">
        <v>227</v>
      </c>
      <c r="B97" s="3">
        <v>1</v>
      </c>
      <c r="C97" s="4">
        <v>550</v>
      </c>
      <c r="D97" s="4">
        <v>550</v>
      </c>
    </row>
    <row r="99" ht="12.75">
      <c r="A99" s="7" t="s">
        <v>162</v>
      </c>
    </row>
    <row r="100" spans="1:4" ht="12.75">
      <c r="A100" s="2" t="s">
        <v>150</v>
      </c>
      <c r="B100" s="3">
        <v>3</v>
      </c>
      <c r="C100" s="4">
        <v>141</v>
      </c>
      <c r="D100" s="4">
        <v>47</v>
      </c>
    </row>
    <row r="101" spans="1:4" ht="12.75">
      <c r="A101" s="2" t="s">
        <v>151</v>
      </c>
      <c r="B101" s="3">
        <v>1</v>
      </c>
      <c r="C101" s="4">
        <v>22</v>
      </c>
      <c r="D101" s="4">
        <v>22</v>
      </c>
    </row>
    <row r="102" spans="1:4" ht="12.75">
      <c r="A102" s="2" t="s">
        <v>10</v>
      </c>
      <c r="B102" s="3">
        <v>4</v>
      </c>
      <c r="C102" s="4">
        <v>36</v>
      </c>
      <c r="D102" s="4">
        <v>9</v>
      </c>
    </row>
    <row r="103" spans="1:4" ht="12.75">
      <c r="A103" s="2" t="s">
        <v>12</v>
      </c>
      <c r="B103" s="3">
        <v>10</v>
      </c>
      <c r="C103" s="4">
        <v>40</v>
      </c>
      <c r="D103" s="4">
        <v>4</v>
      </c>
    </row>
    <row r="104" spans="1:4" ht="12.75">
      <c r="A104" s="2" t="s">
        <v>108</v>
      </c>
      <c r="B104" s="3">
        <v>1</v>
      </c>
      <c r="C104" s="4">
        <v>166</v>
      </c>
      <c r="D104" s="4">
        <v>166</v>
      </c>
    </row>
    <row r="105" spans="1:4" ht="12.75">
      <c r="A105" s="2" t="s">
        <v>37</v>
      </c>
      <c r="B105" s="3">
        <v>20</v>
      </c>
      <c r="C105" s="4">
        <v>90</v>
      </c>
      <c r="D105" s="4">
        <v>4.5</v>
      </c>
    </row>
    <row r="106" spans="1:4" ht="12.75">
      <c r="A106" s="2" t="s">
        <v>163</v>
      </c>
      <c r="B106" s="3">
        <v>1</v>
      </c>
      <c r="C106" s="4">
        <v>14</v>
      </c>
      <c r="D106" s="4">
        <v>14</v>
      </c>
    </row>
    <row r="107" spans="1:4" ht="12.75">
      <c r="A107" s="2" t="s">
        <v>42</v>
      </c>
      <c r="B107" s="3">
        <v>2</v>
      </c>
      <c r="C107" s="4">
        <v>17</v>
      </c>
      <c r="D107" s="4">
        <v>8.5</v>
      </c>
    </row>
    <row r="108" spans="1:4" ht="12.75">
      <c r="A108" s="2" t="s">
        <v>43</v>
      </c>
      <c r="B108" s="3">
        <v>1</v>
      </c>
      <c r="C108" s="4">
        <v>125</v>
      </c>
      <c r="D108" s="4">
        <v>125</v>
      </c>
    </row>
    <row r="109" spans="1:4" ht="12.75">
      <c r="A109" s="2" t="s">
        <v>28</v>
      </c>
      <c r="B109" s="3">
        <v>1</v>
      </c>
      <c r="C109" s="4">
        <v>50</v>
      </c>
      <c r="D109" s="4">
        <v>50</v>
      </c>
    </row>
    <row r="110" spans="1:4" ht="12.75">
      <c r="A110" s="2" t="s">
        <v>32</v>
      </c>
      <c r="B110" s="3">
        <v>4</v>
      </c>
      <c r="C110" s="4">
        <v>98</v>
      </c>
      <c r="D110" s="4">
        <v>24.5</v>
      </c>
    </row>
    <row r="112" ht="12.75">
      <c r="A112" s="7" t="s">
        <v>23</v>
      </c>
    </row>
    <row r="113" spans="1:4" ht="12.75">
      <c r="A113" s="2" t="s">
        <v>21</v>
      </c>
      <c r="B113" s="3">
        <v>2</v>
      </c>
      <c r="C113" s="4">
        <v>28</v>
      </c>
      <c r="D113" s="4">
        <v>14</v>
      </c>
    </row>
    <row r="114" spans="1:4" ht="12.75">
      <c r="A114" s="2" t="s">
        <v>107</v>
      </c>
      <c r="B114" s="3">
        <v>1</v>
      </c>
      <c r="C114" s="4">
        <v>7</v>
      </c>
      <c r="D114" s="4">
        <v>7</v>
      </c>
    </row>
    <row r="115" spans="1:4" ht="12.75">
      <c r="A115" s="2" t="s">
        <v>106</v>
      </c>
      <c r="B115" s="3">
        <v>1</v>
      </c>
      <c r="C115" s="4">
        <v>23</v>
      </c>
      <c r="D115" s="4">
        <v>23</v>
      </c>
    </row>
    <row r="116" spans="1:4" ht="12.75">
      <c r="A116" s="2" t="s">
        <v>13</v>
      </c>
      <c r="B116" s="3">
        <v>2</v>
      </c>
      <c r="C116" s="4">
        <v>30</v>
      </c>
      <c r="D116" s="4">
        <v>15</v>
      </c>
    </row>
    <row r="118" ht="12.75">
      <c r="A118" s="7" t="s">
        <v>9</v>
      </c>
    </row>
    <row r="119" spans="1:4" ht="12.75">
      <c r="A119" s="2" t="s">
        <v>165</v>
      </c>
      <c r="B119" s="3">
        <v>1</v>
      </c>
      <c r="C119" s="4">
        <v>109</v>
      </c>
      <c r="D119" s="4">
        <v>109</v>
      </c>
    </row>
    <row r="120" spans="1:4" ht="12.75">
      <c r="A120" s="2" t="s">
        <v>167</v>
      </c>
      <c r="B120" s="3">
        <v>3</v>
      </c>
      <c r="C120" s="4">
        <v>15.9</v>
      </c>
      <c r="D120" s="4">
        <v>5.3</v>
      </c>
    </row>
    <row r="121" spans="1:4" ht="12.75">
      <c r="A121" s="2" t="s">
        <v>166</v>
      </c>
      <c r="B121" s="3">
        <v>1</v>
      </c>
      <c r="C121" s="4">
        <v>9</v>
      </c>
      <c r="D121" s="4">
        <v>9</v>
      </c>
    </row>
    <row r="122" spans="1:4" ht="12.75">
      <c r="A122" s="2" t="s">
        <v>168</v>
      </c>
      <c r="B122" s="3">
        <v>4</v>
      </c>
      <c r="C122" s="4">
        <v>8</v>
      </c>
      <c r="D122" s="4">
        <v>2</v>
      </c>
    </row>
    <row r="123" spans="1:4" ht="12.75">
      <c r="A123" s="2" t="s">
        <v>169</v>
      </c>
      <c r="B123" s="3">
        <v>2</v>
      </c>
      <c r="C123" s="4">
        <v>7</v>
      </c>
      <c r="D123" s="4">
        <v>3.5</v>
      </c>
    </row>
    <row r="124" spans="1:4" ht="12.75">
      <c r="A124" s="2" t="s">
        <v>170</v>
      </c>
      <c r="B124" s="3">
        <v>5</v>
      </c>
      <c r="C124" s="4">
        <v>32</v>
      </c>
      <c r="D124" s="4">
        <v>6.4</v>
      </c>
    </row>
    <row r="125" spans="1:4" ht="12.75">
      <c r="A125" s="2" t="s">
        <v>171</v>
      </c>
      <c r="B125" s="3">
        <v>1</v>
      </c>
      <c r="C125" s="4">
        <v>4</v>
      </c>
      <c r="D125" s="4">
        <v>4</v>
      </c>
    </row>
    <row r="126" spans="1:4" ht="12.75">
      <c r="A126" s="2" t="s">
        <v>172</v>
      </c>
      <c r="B126" s="3">
        <v>1</v>
      </c>
      <c r="C126" s="4">
        <v>4</v>
      </c>
      <c r="D126" s="4">
        <v>4</v>
      </c>
    </row>
    <row r="127" spans="1:4" ht="12.75">
      <c r="A127" s="2" t="s">
        <v>173</v>
      </c>
      <c r="B127" s="3">
        <v>5</v>
      </c>
      <c r="C127" s="4">
        <v>12</v>
      </c>
      <c r="D127" s="4">
        <v>2.4</v>
      </c>
    </row>
    <row r="128" spans="1:4" ht="12.75">
      <c r="A128" s="2" t="s">
        <v>174</v>
      </c>
      <c r="B128" s="3">
        <v>1</v>
      </c>
      <c r="C128" s="4">
        <v>32</v>
      </c>
      <c r="D128" s="4">
        <v>32</v>
      </c>
    </row>
    <row r="129" spans="1:4" ht="12.75">
      <c r="A129" s="2" t="s">
        <v>175</v>
      </c>
      <c r="B129" s="3">
        <v>1</v>
      </c>
      <c r="C129" s="4">
        <v>16</v>
      </c>
      <c r="D129" s="4">
        <v>16</v>
      </c>
    </row>
    <row r="130" spans="1:4" ht="12.75">
      <c r="A130" s="2" t="s">
        <v>176</v>
      </c>
      <c r="B130" s="3">
        <v>1</v>
      </c>
      <c r="C130" s="4">
        <v>36</v>
      </c>
      <c r="D130" s="4">
        <v>36</v>
      </c>
    </row>
    <row r="131" spans="1:4" ht="12.75">
      <c r="A131" s="2" t="s">
        <v>177</v>
      </c>
      <c r="B131" s="3">
        <v>1</v>
      </c>
      <c r="C131" s="4">
        <v>4</v>
      </c>
      <c r="D131" s="4">
        <v>4</v>
      </c>
    </row>
    <row r="132" spans="1:4" ht="12.75">
      <c r="A132" s="2" t="s">
        <v>178</v>
      </c>
      <c r="B132" s="3">
        <v>1</v>
      </c>
      <c r="C132" s="4">
        <v>11</v>
      </c>
      <c r="D132" s="4">
        <v>11</v>
      </c>
    </row>
    <row r="133" spans="1:4" ht="12.75">
      <c r="A133" s="2" t="s">
        <v>179</v>
      </c>
      <c r="B133" s="3">
        <v>1</v>
      </c>
      <c r="C133" s="4">
        <v>28</v>
      </c>
      <c r="D133" s="4">
        <v>28</v>
      </c>
    </row>
    <row r="134" spans="1:4" ht="12.75">
      <c r="A134" s="2" t="s">
        <v>180</v>
      </c>
      <c r="B134" s="3">
        <v>1</v>
      </c>
      <c r="C134" s="4">
        <v>90</v>
      </c>
      <c r="D134" s="4">
        <v>90</v>
      </c>
    </row>
    <row r="135" spans="1:4" ht="12.75">
      <c r="A135" s="2" t="s">
        <v>181</v>
      </c>
      <c r="B135" s="3">
        <v>1</v>
      </c>
      <c r="C135" s="4">
        <v>13</v>
      </c>
      <c r="D135" s="4">
        <v>13</v>
      </c>
    </row>
    <row r="137" ht="12.75">
      <c r="A137" s="7" t="s">
        <v>96</v>
      </c>
    </row>
    <row r="138" spans="1:4" ht="12.75">
      <c r="A138" s="2" t="s">
        <v>103</v>
      </c>
      <c r="B138" s="3">
        <v>1</v>
      </c>
      <c r="C138" s="4">
        <v>1068</v>
      </c>
      <c r="D138" s="4">
        <v>1068</v>
      </c>
    </row>
    <row r="139" spans="1:4" ht="12.75">
      <c r="A139" s="2" t="s">
        <v>102</v>
      </c>
      <c r="B139" s="3">
        <v>1</v>
      </c>
      <c r="C139" s="4">
        <v>218</v>
      </c>
      <c r="D139" s="4">
        <v>218</v>
      </c>
    </row>
    <row r="140" spans="1:4" ht="12.75">
      <c r="A140" s="2" t="s">
        <v>46</v>
      </c>
      <c r="B140" s="3">
        <v>2</v>
      </c>
      <c r="C140" s="4">
        <v>382</v>
      </c>
      <c r="D140" s="4">
        <v>191</v>
      </c>
    </row>
    <row r="141" spans="1:4" ht="12.75">
      <c r="A141" s="2" t="s">
        <v>5</v>
      </c>
      <c r="B141" s="3">
        <v>2</v>
      </c>
      <c r="C141" s="4">
        <v>80</v>
      </c>
      <c r="D141" s="4">
        <v>40</v>
      </c>
    </row>
    <row r="142" spans="1:4" ht="12.75">
      <c r="A142" s="2" t="s">
        <v>101</v>
      </c>
      <c r="B142" s="3">
        <v>2</v>
      </c>
      <c r="C142" s="4">
        <v>152</v>
      </c>
      <c r="D142" s="4">
        <v>76</v>
      </c>
    </row>
    <row r="143" spans="1:4" ht="12.75">
      <c r="A143" s="2" t="s">
        <v>100</v>
      </c>
      <c r="B143" s="3">
        <v>1</v>
      </c>
      <c r="C143" s="4">
        <v>267</v>
      </c>
      <c r="D143" s="4">
        <v>267</v>
      </c>
    </row>
    <row r="144" spans="1:4" ht="12.75">
      <c r="A144" s="2" t="s">
        <v>99</v>
      </c>
      <c r="B144" s="3">
        <v>1</v>
      </c>
      <c r="C144" s="4">
        <v>186</v>
      </c>
      <c r="D144" s="4">
        <v>186</v>
      </c>
    </row>
    <row r="145" spans="1:4" ht="12.75">
      <c r="A145" s="2" t="s">
        <v>58</v>
      </c>
      <c r="B145" s="3">
        <v>1</v>
      </c>
      <c r="C145" s="4">
        <v>71</v>
      </c>
      <c r="D145" s="4">
        <v>71</v>
      </c>
    </row>
    <row r="146" spans="1:4" ht="12.75">
      <c r="A146" s="2" t="s">
        <v>133</v>
      </c>
      <c r="B146" s="3">
        <v>1</v>
      </c>
      <c r="C146" s="4">
        <v>189</v>
      </c>
      <c r="D146" s="4">
        <v>189</v>
      </c>
    </row>
    <row r="147" spans="1:4" ht="12.75">
      <c r="A147" s="2" t="s">
        <v>130</v>
      </c>
      <c r="B147" s="3">
        <v>1</v>
      </c>
      <c r="C147" s="4">
        <v>28</v>
      </c>
      <c r="D147" s="4">
        <v>28</v>
      </c>
    </row>
    <row r="148" spans="1:4" ht="12.75">
      <c r="A148" s="2" t="s">
        <v>98</v>
      </c>
      <c r="B148" s="3">
        <v>3</v>
      </c>
      <c r="C148" s="4">
        <v>42</v>
      </c>
      <c r="D148" s="4">
        <v>14</v>
      </c>
    </row>
    <row r="149" spans="1:4" ht="12.75">
      <c r="A149" s="2" t="s">
        <v>56</v>
      </c>
      <c r="B149" s="3">
        <v>1</v>
      </c>
      <c r="C149" s="4">
        <v>69</v>
      </c>
      <c r="D149" s="4">
        <v>69</v>
      </c>
    </row>
    <row r="150" spans="1:4" ht="12.75">
      <c r="A150" s="2" t="s">
        <v>127</v>
      </c>
      <c r="B150" s="3">
        <v>1</v>
      </c>
      <c r="C150" s="4">
        <v>420</v>
      </c>
      <c r="D150" s="4">
        <v>420</v>
      </c>
    </row>
    <row r="152" ht="12.75">
      <c r="A152" s="7" t="s">
        <v>97</v>
      </c>
    </row>
    <row r="153" spans="1:4" ht="12.75">
      <c r="A153" s="2" t="s">
        <v>131</v>
      </c>
      <c r="B153" s="3">
        <v>1</v>
      </c>
      <c r="C153" s="4">
        <v>116</v>
      </c>
      <c r="D153" s="4">
        <v>116</v>
      </c>
    </row>
    <row r="154" spans="1:4" ht="12.75">
      <c r="A154" s="2" t="s">
        <v>132</v>
      </c>
      <c r="B154" s="3">
        <v>1</v>
      </c>
      <c r="C154" s="4">
        <v>69</v>
      </c>
      <c r="D154" s="4">
        <v>69</v>
      </c>
    </row>
    <row r="155" spans="1:4" ht="12.75">
      <c r="A155" s="2" t="s">
        <v>137</v>
      </c>
      <c r="B155" s="3">
        <v>1</v>
      </c>
      <c r="C155" s="4">
        <v>59</v>
      </c>
      <c r="D155" s="4">
        <v>59</v>
      </c>
    </row>
    <row r="156" spans="1:4" ht="12.75">
      <c r="A156" s="2" t="s">
        <v>104</v>
      </c>
      <c r="B156" s="3">
        <v>1</v>
      </c>
      <c r="C156" s="4">
        <v>25</v>
      </c>
      <c r="D156" s="4">
        <v>25</v>
      </c>
    </row>
    <row r="157" spans="1:4" ht="12.75">
      <c r="A157" s="2" t="s">
        <v>115</v>
      </c>
      <c r="B157" s="3">
        <v>1</v>
      </c>
      <c r="C157" s="4">
        <v>787</v>
      </c>
      <c r="D157" s="4">
        <v>787</v>
      </c>
    </row>
    <row r="158" spans="1:4" ht="12.75">
      <c r="A158" s="2" t="s">
        <v>116</v>
      </c>
      <c r="B158" s="3">
        <v>1</v>
      </c>
      <c r="C158" s="4">
        <v>371</v>
      </c>
      <c r="D158" s="4">
        <v>371</v>
      </c>
    </row>
    <row r="159" spans="1:4" ht="12.75">
      <c r="A159" s="2" t="s">
        <v>99</v>
      </c>
      <c r="B159" s="3">
        <v>1</v>
      </c>
      <c r="C159" s="4">
        <v>194</v>
      </c>
      <c r="D159" s="4">
        <v>194</v>
      </c>
    </row>
    <row r="160" spans="1:4" ht="12.75">
      <c r="A160" s="2" t="s">
        <v>5</v>
      </c>
      <c r="B160" s="3">
        <v>2</v>
      </c>
      <c r="C160" s="4">
        <v>80</v>
      </c>
      <c r="D160" s="4">
        <v>40</v>
      </c>
    </row>
    <row r="161" spans="1:4" ht="12.75">
      <c r="A161" s="2" t="s">
        <v>133</v>
      </c>
      <c r="B161" s="3">
        <v>1</v>
      </c>
      <c r="C161" s="4">
        <v>193</v>
      </c>
      <c r="D161" s="4">
        <v>193</v>
      </c>
    </row>
    <row r="162" spans="1:4" ht="12.75">
      <c r="A162" s="2" t="s">
        <v>134</v>
      </c>
      <c r="B162" s="3">
        <v>1</v>
      </c>
      <c r="C162" s="4">
        <v>23</v>
      </c>
      <c r="D162" s="4">
        <v>23</v>
      </c>
    </row>
    <row r="163" spans="1:4" ht="12.75">
      <c r="A163" s="2" t="s">
        <v>135</v>
      </c>
      <c r="B163" s="3">
        <v>1</v>
      </c>
      <c r="C163" s="4">
        <v>48</v>
      </c>
      <c r="D163" s="4">
        <v>48</v>
      </c>
    </row>
    <row r="164" spans="1:4" ht="12.75">
      <c r="A164" s="2" t="s">
        <v>117</v>
      </c>
      <c r="B164" s="3">
        <v>1</v>
      </c>
      <c r="C164" s="4">
        <v>297</v>
      </c>
      <c r="D164" s="4">
        <v>297</v>
      </c>
    </row>
    <row r="165" spans="1:4" ht="12.75">
      <c r="A165" s="2" t="s">
        <v>122</v>
      </c>
      <c r="B165" s="3">
        <v>1</v>
      </c>
      <c r="C165" s="4">
        <v>150</v>
      </c>
      <c r="D165" s="4">
        <v>150</v>
      </c>
    </row>
    <row r="166" spans="1:4" ht="12.75">
      <c r="A166" s="2" t="s">
        <v>119</v>
      </c>
      <c r="B166" s="3">
        <v>2</v>
      </c>
      <c r="C166" s="4">
        <v>206</v>
      </c>
      <c r="D166" s="4">
        <v>103</v>
      </c>
    </row>
    <row r="167" spans="1:4" ht="12.75">
      <c r="A167" s="2" t="s">
        <v>120</v>
      </c>
      <c r="B167" s="3">
        <v>1</v>
      </c>
      <c r="C167" s="4">
        <v>10</v>
      </c>
      <c r="D167" s="4">
        <v>10</v>
      </c>
    </row>
    <row r="168" spans="1:4" ht="12.75">
      <c r="A168" s="2" t="s">
        <v>118</v>
      </c>
      <c r="B168" s="3">
        <v>1</v>
      </c>
      <c r="C168" s="4">
        <v>330</v>
      </c>
      <c r="D168" s="4">
        <v>330</v>
      </c>
    </row>
    <row r="170" ht="12.75">
      <c r="A170" s="7" t="s">
        <v>209</v>
      </c>
    </row>
    <row r="171" spans="1:4" ht="12.75">
      <c r="A171" s="2" t="s">
        <v>49</v>
      </c>
      <c r="B171" s="3">
        <v>1</v>
      </c>
      <c r="C171" s="4">
        <v>201</v>
      </c>
      <c r="D171" s="4">
        <v>201</v>
      </c>
    </row>
    <row r="172" spans="1:4" ht="12.75">
      <c r="A172" s="2" t="s">
        <v>51</v>
      </c>
      <c r="B172" s="3">
        <v>1</v>
      </c>
      <c r="C172" s="4">
        <v>521</v>
      </c>
      <c r="D172" s="4">
        <v>521</v>
      </c>
    </row>
    <row r="173" spans="1:4" ht="12.75">
      <c r="A173" s="2" t="s">
        <v>136</v>
      </c>
      <c r="B173" s="3">
        <v>1</v>
      </c>
      <c r="C173" s="4">
        <v>388</v>
      </c>
      <c r="D173" s="4">
        <v>388</v>
      </c>
    </row>
    <row r="174" spans="1:4" ht="12.75">
      <c r="A174" s="2" t="s">
        <v>125</v>
      </c>
      <c r="B174" s="3">
        <v>1</v>
      </c>
      <c r="C174" s="4">
        <v>154</v>
      </c>
      <c r="D174" s="4">
        <v>154</v>
      </c>
    </row>
    <row r="176" ht="12.75">
      <c r="A176" s="7" t="s">
        <v>24</v>
      </c>
    </row>
    <row r="177" spans="1:4" ht="12.75">
      <c r="A177" s="2" t="s">
        <v>142</v>
      </c>
      <c r="B177" s="3">
        <v>1</v>
      </c>
      <c r="C177" s="4">
        <v>77</v>
      </c>
      <c r="D177" s="4">
        <v>77</v>
      </c>
    </row>
    <row r="178" spans="1:4" ht="12.75">
      <c r="A178" s="2" t="s">
        <v>31</v>
      </c>
      <c r="B178" s="3">
        <v>1</v>
      </c>
      <c r="C178" s="4">
        <v>459</v>
      </c>
      <c r="D178" s="4">
        <v>459</v>
      </c>
    </row>
    <row r="179" spans="1:4" ht="12.75">
      <c r="A179" s="2" t="s">
        <v>0</v>
      </c>
      <c r="B179" s="3">
        <v>1</v>
      </c>
      <c r="C179" s="4">
        <v>224</v>
      </c>
      <c r="D179" s="4">
        <v>224</v>
      </c>
    </row>
    <row r="180" spans="1:4" ht="12.75">
      <c r="A180" s="2" t="s">
        <v>123</v>
      </c>
      <c r="B180" s="3">
        <v>1</v>
      </c>
      <c r="C180" s="4">
        <v>67</v>
      </c>
      <c r="D180" s="4">
        <v>67</v>
      </c>
    </row>
    <row r="181" spans="1:4" ht="12.75">
      <c r="A181" s="2" t="s">
        <v>41</v>
      </c>
      <c r="B181" s="3">
        <v>1</v>
      </c>
      <c r="C181" s="4">
        <v>85</v>
      </c>
      <c r="D181" s="4">
        <v>85</v>
      </c>
    </row>
    <row r="182" spans="1:4" ht="12.75">
      <c r="A182" s="2" t="s">
        <v>109</v>
      </c>
      <c r="B182" s="3">
        <v>1</v>
      </c>
      <c r="C182" s="4">
        <v>170</v>
      </c>
      <c r="D182" s="4">
        <v>170</v>
      </c>
    </row>
    <row r="183" spans="1:4" ht="12.75">
      <c r="A183" s="2" t="s">
        <v>225</v>
      </c>
      <c r="B183" s="3">
        <v>1</v>
      </c>
      <c r="C183" s="4">
        <v>94</v>
      </c>
      <c r="D183" s="4">
        <v>94</v>
      </c>
    </row>
    <row r="184" spans="1:4" ht="12.75">
      <c r="A184" s="2" t="s">
        <v>121</v>
      </c>
      <c r="B184" s="3">
        <v>1</v>
      </c>
      <c r="C184" s="4">
        <v>194</v>
      </c>
      <c r="D184" s="4">
        <v>194</v>
      </c>
    </row>
    <row r="185" spans="1:4" ht="12.75">
      <c r="A185" s="2" t="s">
        <v>230</v>
      </c>
      <c r="B185" s="3">
        <v>1</v>
      </c>
      <c r="C185" s="4">
        <v>50</v>
      </c>
      <c r="D185" s="4">
        <v>50</v>
      </c>
    </row>
    <row r="187" ht="12.75">
      <c r="A187" s="7" t="s">
        <v>210</v>
      </c>
    </row>
    <row r="188" spans="1:4" ht="12.75">
      <c r="A188" s="2" t="s">
        <v>38</v>
      </c>
      <c r="B188" s="3">
        <v>1</v>
      </c>
      <c r="C188" s="4">
        <v>190</v>
      </c>
      <c r="D188" s="4">
        <v>190</v>
      </c>
    </row>
    <row r="189" spans="1:4" ht="12.75">
      <c r="A189" s="2" t="s">
        <v>39</v>
      </c>
      <c r="B189" s="3">
        <v>1</v>
      </c>
      <c r="C189" s="4">
        <v>180</v>
      </c>
      <c r="D189" s="4">
        <v>180</v>
      </c>
    </row>
    <row r="190" spans="1:4" ht="12.75">
      <c r="A190" s="2" t="s">
        <v>52</v>
      </c>
      <c r="B190" s="3">
        <v>1</v>
      </c>
      <c r="C190" s="4">
        <v>103</v>
      </c>
      <c r="D190" s="4">
        <v>103</v>
      </c>
    </row>
    <row r="192" ht="12.75">
      <c r="A192" s="7" t="s">
        <v>25</v>
      </c>
    </row>
    <row r="193" spans="1:4" ht="12.75">
      <c r="A193" s="2" t="s">
        <v>18</v>
      </c>
      <c r="B193" s="3">
        <v>1</v>
      </c>
      <c r="C193" s="4">
        <v>3000</v>
      </c>
      <c r="D193" s="4">
        <v>3000</v>
      </c>
    </row>
    <row r="194" spans="1:4" ht="12.75">
      <c r="A194" s="2" t="s">
        <v>14</v>
      </c>
      <c r="B194" s="3">
        <v>1</v>
      </c>
      <c r="C194" s="4">
        <v>3580</v>
      </c>
      <c r="D194" s="4">
        <v>3580</v>
      </c>
    </row>
    <row r="195" spans="1:4" ht="12.75">
      <c r="A195" s="2" t="s">
        <v>6</v>
      </c>
      <c r="B195" s="3">
        <v>1</v>
      </c>
      <c r="C195" s="4">
        <v>49</v>
      </c>
      <c r="D195" s="4">
        <v>49</v>
      </c>
    </row>
    <row r="196" spans="1:4" ht="12.75">
      <c r="A196" s="2" t="s">
        <v>63</v>
      </c>
      <c r="B196" s="3">
        <v>1</v>
      </c>
      <c r="C196" s="4">
        <v>34</v>
      </c>
      <c r="D196" s="4">
        <v>34</v>
      </c>
    </row>
    <row r="197" spans="1:4" ht="12.75">
      <c r="A197" s="2" t="s">
        <v>1</v>
      </c>
      <c r="B197" s="3">
        <v>1</v>
      </c>
      <c r="C197" s="4">
        <v>227</v>
      </c>
      <c r="D197" s="4">
        <v>227</v>
      </c>
    </row>
    <row r="198" spans="1:4" ht="12.75">
      <c r="A198" s="2" t="s">
        <v>144</v>
      </c>
      <c r="B198" s="3">
        <v>1</v>
      </c>
      <c r="C198" s="4">
        <v>33</v>
      </c>
      <c r="D198" s="4">
        <v>33</v>
      </c>
    </row>
    <row r="199" spans="1:4" ht="12.75">
      <c r="A199" s="2" t="s">
        <v>143</v>
      </c>
      <c r="B199" s="3">
        <v>1</v>
      </c>
      <c r="C199" s="4">
        <v>132</v>
      </c>
      <c r="D199" s="4">
        <v>132</v>
      </c>
    </row>
    <row r="200" spans="1:4" ht="12.75">
      <c r="A200" s="2" t="s">
        <v>53</v>
      </c>
      <c r="B200" s="3">
        <v>1</v>
      </c>
      <c r="C200" s="4">
        <v>42</v>
      </c>
      <c r="D200" s="4">
        <v>42</v>
      </c>
    </row>
    <row r="201" spans="1:4" ht="12.75">
      <c r="A201" s="2" t="s">
        <v>17</v>
      </c>
      <c r="B201" s="3">
        <v>1</v>
      </c>
      <c r="C201" s="4">
        <v>1257</v>
      </c>
      <c r="D201" s="4">
        <v>1257</v>
      </c>
    </row>
    <row r="202" spans="1:4" ht="12.75">
      <c r="A202" s="2" t="s">
        <v>20</v>
      </c>
      <c r="B202" s="3">
        <v>1</v>
      </c>
      <c r="C202" s="4">
        <v>966</v>
      </c>
      <c r="D202" s="4">
        <v>966</v>
      </c>
    </row>
    <row r="203" spans="1:4" ht="12.75">
      <c r="A203" s="2" t="s">
        <v>229</v>
      </c>
      <c r="B203" s="3">
        <v>1</v>
      </c>
      <c r="C203" s="4">
        <v>10</v>
      </c>
      <c r="D203" s="4">
        <v>10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R295"/>
  <sheetViews>
    <sheetView workbookViewId="0" topLeftCell="A1">
      <selection activeCell="A44" sqref="A44"/>
    </sheetView>
  </sheetViews>
  <sheetFormatPr defaultColWidth="11.421875" defaultRowHeight="12.75"/>
  <cols>
    <col min="1" max="1" width="17.57421875" style="2" bestFit="1" customWidth="1"/>
    <col min="2" max="2" width="12.8515625" style="9" bestFit="1" customWidth="1"/>
    <col min="3" max="3" width="11.7109375" style="9" bestFit="1" customWidth="1"/>
    <col min="4" max="4" width="12.421875" style="9" bestFit="1" customWidth="1"/>
    <col min="5" max="5" width="11.57421875" style="9" bestFit="1" customWidth="1"/>
    <col min="6" max="6" width="12.140625" style="8" bestFit="1" customWidth="1"/>
    <col min="7" max="7" width="11.140625" style="8" bestFit="1" customWidth="1"/>
    <col min="8" max="16384" width="11.421875" style="2" customWidth="1"/>
  </cols>
  <sheetData>
    <row r="1" spans="1:7" ht="20.25">
      <c r="A1" s="35" t="s">
        <v>192</v>
      </c>
      <c r="B1" s="35"/>
      <c r="C1" s="35"/>
      <c r="D1" s="35"/>
      <c r="E1" s="35"/>
      <c r="F1" s="35"/>
      <c r="G1" s="35"/>
    </row>
    <row r="2" ht="12.75">
      <c r="E2" s="8"/>
    </row>
    <row r="3" spans="1:7" ht="14.25" thickBot="1">
      <c r="A3" s="10" t="s">
        <v>148</v>
      </c>
      <c r="B3" s="22" t="s">
        <v>195</v>
      </c>
      <c r="C3" s="22" t="s">
        <v>196</v>
      </c>
      <c r="D3" s="22" t="s">
        <v>193</v>
      </c>
      <c r="E3" s="20" t="s">
        <v>207</v>
      </c>
      <c r="F3" s="20" t="s">
        <v>208</v>
      </c>
      <c r="G3" s="20" t="s">
        <v>186</v>
      </c>
    </row>
    <row r="4" spans="1:7" ht="13.5" thickTop="1">
      <c r="A4" s="2" t="s">
        <v>145</v>
      </c>
      <c r="B4" s="9">
        <v>9</v>
      </c>
      <c r="C4" s="9">
        <v>96</v>
      </c>
      <c r="D4" s="9">
        <v>105</v>
      </c>
      <c r="E4" s="8">
        <v>2144</v>
      </c>
      <c r="F4" s="8">
        <v>22356.5</v>
      </c>
      <c r="G4" s="8">
        <v>24500.5</v>
      </c>
    </row>
    <row r="5" spans="1:18" ht="12.75">
      <c r="A5" s="2" t="s">
        <v>146</v>
      </c>
      <c r="B5" s="3">
        <v>8</v>
      </c>
      <c r="C5" s="3">
        <v>164</v>
      </c>
      <c r="D5" s="3">
        <v>172</v>
      </c>
      <c r="E5" s="4">
        <v>1717</v>
      </c>
      <c r="F5" s="4">
        <v>16406.2</v>
      </c>
      <c r="G5" s="4">
        <v>18123.2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thickBot="1">
      <c r="A6" s="13" t="s">
        <v>112</v>
      </c>
      <c r="B6" s="14">
        <v>17</v>
      </c>
      <c r="C6" s="14">
        <v>260</v>
      </c>
      <c r="D6" s="14">
        <v>277</v>
      </c>
      <c r="E6" s="15">
        <v>3861</v>
      </c>
      <c r="F6" s="15">
        <v>38762.7</v>
      </c>
      <c r="G6" s="15">
        <v>42623.7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13.5" thickTop="1">
      <c r="B7" s="3"/>
      <c r="C7" s="3"/>
      <c r="D7" s="3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3"/>
      <c r="C8" s="3"/>
      <c r="D8" s="3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62" t="s">
        <v>197</v>
      </c>
      <c r="B9" s="62"/>
      <c r="C9" s="62"/>
      <c r="D9" s="62"/>
      <c r="E9" s="63"/>
      <c r="F9" s="62"/>
      <c r="G9" s="62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>
      <c r="B10" s="3"/>
      <c r="C10" s="3"/>
      <c r="D10" s="3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 thickBot="1">
      <c r="A11" s="10" t="s">
        <v>183</v>
      </c>
      <c r="B11" s="22" t="s">
        <v>195</v>
      </c>
      <c r="C11" s="22" t="s">
        <v>196</v>
      </c>
      <c r="D11" s="22" t="s">
        <v>193</v>
      </c>
      <c r="E11" s="20" t="s">
        <v>207</v>
      </c>
      <c r="F11" s="20" t="s">
        <v>208</v>
      </c>
      <c r="G11" s="20" t="s">
        <v>186</v>
      </c>
      <c r="P11" s="5"/>
      <c r="Q11" s="5"/>
      <c r="R11" s="5"/>
    </row>
    <row r="12" spans="1:18" ht="13.5" thickTop="1">
      <c r="A12" s="2" t="s">
        <v>22</v>
      </c>
      <c r="B12" s="9">
        <v>0</v>
      </c>
      <c r="C12" s="9">
        <v>3</v>
      </c>
      <c r="D12" s="9">
        <v>3</v>
      </c>
      <c r="E12" s="8">
        <v>0</v>
      </c>
      <c r="F12" s="8">
        <v>6319</v>
      </c>
      <c r="G12" s="8">
        <v>6319</v>
      </c>
      <c r="H12" s="23"/>
      <c r="I12" s="23"/>
      <c r="J12" s="6"/>
      <c r="K12" s="23"/>
      <c r="P12" s="5"/>
      <c r="Q12" s="5"/>
      <c r="R12" s="5"/>
    </row>
    <row r="13" spans="1:18" ht="12.75">
      <c r="A13" s="2" t="s">
        <v>154</v>
      </c>
      <c r="B13" s="9">
        <v>0</v>
      </c>
      <c r="C13" s="9">
        <v>0</v>
      </c>
      <c r="D13" s="9">
        <v>0</v>
      </c>
      <c r="E13" s="8">
        <v>0</v>
      </c>
      <c r="F13" s="8">
        <v>0</v>
      </c>
      <c r="G13" s="8">
        <v>0</v>
      </c>
      <c r="H13" s="23"/>
      <c r="I13" s="23"/>
      <c r="J13" s="6"/>
      <c r="K13" s="23"/>
      <c r="P13" s="5"/>
      <c r="Q13" s="5"/>
      <c r="R13" s="5"/>
    </row>
    <row r="14" spans="1:18" ht="12.75">
      <c r="A14" s="2" t="s">
        <v>29</v>
      </c>
      <c r="B14" s="9">
        <v>0</v>
      </c>
      <c r="C14" s="9">
        <v>34</v>
      </c>
      <c r="D14" s="9">
        <v>34</v>
      </c>
      <c r="E14" s="8">
        <v>0</v>
      </c>
      <c r="F14" s="8">
        <v>6445</v>
      </c>
      <c r="G14" s="8">
        <v>6445</v>
      </c>
      <c r="H14" s="23"/>
      <c r="I14" s="23"/>
      <c r="J14" s="6"/>
      <c r="K14" s="23"/>
      <c r="P14" s="5"/>
      <c r="Q14" s="5"/>
      <c r="R14" s="5"/>
    </row>
    <row r="15" spans="1:18" ht="12.75">
      <c r="A15" s="2" t="s">
        <v>182</v>
      </c>
      <c r="B15" s="9">
        <v>0</v>
      </c>
      <c r="C15" s="9">
        <v>3</v>
      </c>
      <c r="D15" s="9">
        <v>3</v>
      </c>
      <c r="E15" s="8">
        <v>0</v>
      </c>
      <c r="F15" s="8">
        <v>61</v>
      </c>
      <c r="G15" s="8">
        <v>61</v>
      </c>
      <c r="H15" s="23"/>
      <c r="I15" s="23"/>
      <c r="J15" s="6"/>
      <c r="K15" s="23"/>
      <c r="P15" s="5"/>
      <c r="Q15" s="5"/>
      <c r="R15" s="5"/>
    </row>
    <row r="16" spans="1:18" ht="12.75">
      <c r="A16" s="2" t="s">
        <v>149</v>
      </c>
      <c r="B16" s="9">
        <v>0</v>
      </c>
      <c r="C16" s="9">
        <v>1</v>
      </c>
      <c r="D16" s="9">
        <v>1</v>
      </c>
      <c r="E16" s="8">
        <v>0</v>
      </c>
      <c r="F16" s="8">
        <v>550</v>
      </c>
      <c r="G16" s="8">
        <v>550</v>
      </c>
      <c r="H16" s="23"/>
      <c r="I16" s="23"/>
      <c r="J16" s="6"/>
      <c r="K16" s="23"/>
      <c r="P16" s="5"/>
      <c r="Q16" s="5"/>
      <c r="R16" s="5"/>
    </row>
    <row r="17" spans="1:18" ht="12.75">
      <c r="A17" s="2" t="s">
        <v>162</v>
      </c>
      <c r="B17" s="9">
        <v>0</v>
      </c>
      <c r="C17" s="9">
        <v>26</v>
      </c>
      <c r="D17" s="9">
        <v>26</v>
      </c>
      <c r="E17" s="8">
        <v>0</v>
      </c>
      <c r="F17" s="8">
        <v>485.5</v>
      </c>
      <c r="G17" s="8">
        <v>485.5</v>
      </c>
      <c r="H17" s="23"/>
      <c r="I17" s="23"/>
      <c r="J17" s="6"/>
      <c r="K17" s="23"/>
      <c r="P17" s="5"/>
      <c r="Q17" s="5"/>
      <c r="R17" s="5"/>
    </row>
    <row r="18" spans="1:18" ht="12.75">
      <c r="A18" s="2" t="s">
        <v>23</v>
      </c>
      <c r="B18" s="9">
        <v>0</v>
      </c>
      <c r="C18" s="9">
        <v>2</v>
      </c>
      <c r="D18" s="9">
        <v>2</v>
      </c>
      <c r="E18" s="8">
        <v>0</v>
      </c>
      <c r="F18" s="8">
        <v>29</v>
      </c>
      <c r="G18" s="8">
        <v>29</v>
      </c>
      <c r="H18" s="23"/>
      <c r="I18" s="23"/>
      <c r="J18" s="6"/>
      <c r="K18" s="23"/>
      <c r="P18" s="5"/>
      <c r="Q18" s="5"/>
      <c r="R18" s="5"/>
    </row>
    <row r="19" spans="1:18" ht="12.75">
      <c r="A19" s="2" t="s">
        <v>9</v>
      </c>
      <c r="B19" s="9">
        <v>0</v>
      </c>
      <c r="C19" s="9">
        <v>1</v>
      </c>
      <c r="D19" s="9">
        <v>1</v>
      </c>
      <c r="E19" s="8">
        <v>0</v>
      </c>
      <c r="F19" s="8">
        <v>90</v>
      </c>
      <c r="G19" s="8">
        <v>90</v>
      </c>
      <c r="H19" s="23"/>
      <c r="I19" s="23"/>
      <c r="J19" s="6"/>
      <c r="K19" s="23"/>
      <c r="P19" s="5"/>
      <c r="Q19" s="5"/>
      <c r="R19" s="5"/>
    </row>
    <row r="20" spans="1:18" ht="12.75">
      <c r="A20" s="2" t="s">
        <v>96</v>
      </c>
      <c r="B20" s="9">
        <v>4</v>
      </c>
      <c r="C20" s="9">
        <v>14</v>
      </c>
      <c r="D20" s="9">
        <v>18</v>
      </c>
      <c r="E20" s="8">
        <v>525</v>
      </c>
      <c r="F20" s="8">
        <v>2647</v>
      </c>
      <c r="G20" s="8">
        <v>3172</v>
      </c>
      <c r="H20" s="23"/>
      <c r="I20" s="23"/>
      <c r="J20" s="6"/>
      <c r="K20" s="23"/>
      <c r="P20" s="5"/>
      <c r="Q20" s="5"/>
      <c r="R20" s="5"/>
    </row>
    <row r="21" spans="1:18" ht="12.75">
      <c r="A21" s="2" t="s">
        <v>97</v>
      </c>
      <c r="B21" s="9">
        <v>0</v>
      </c>
      <c r="C21" s="9">
        <v>0</v>
      </c>
      <c r="D21" s="9">
        <v>0</v>
      </c>
      <c r="E21" s="8">
        <v>0</v>
      </c>
      <c r="F21" s="8">
        <v>0</v>
      </c>
      <c r="G21" s="8">
        <v>0</v>
      </c>
      <c r="H21" s="23"/>
      <c r="I21" s="23"/>
      <c r="J21" s="6"/>
      <c r="K21" s="23"/>
      <c r="P21" s="5"/>
      <c r="Q21" s="5"/>
      <c r="R21" s="5"/>
    </row>
    <row r="22" spans="1:18" ht="12.75">
      <c r="A22" s="2" t="s">
        <v>209</v>
      </c>
      <c r="B22" s="9">
        <v>0</v>
      </c>
      <c r="C22" s="9">
        <v>2</v>
      </c>
      <c r="D22" s="9">
        <v>2</v>
      </c>
      <c r="E22" s="8">
        <v>0</v>
      </c>
      <c r="F22" s="8">
        <v>722</v>
      </c>
      <c r="G22" s="8">
        <v>722</v>
      </c>
      <c r="H22" s="23"/>
      <c r="I22" s="23"/>
      <c r="J22" s="6"/>
      <c r="K22" s="23"/>
      <c r="P22" s="5"/>
      <c r="Q22" s="5"/>
      <c r="R22" s="5"/>
    </row>
    <row r="23" spans="1:18" ht="12.75">
      <c r="A23" s="2" t="s">
        <v>24</v>
      </c>
      <c r="B23" s="9">
        <v>2</v>
      </c>
      <c r="C23" s="9">
        <v>4</v>
      </c>
      <c r="D23" s="9">
        <v>6</v>
      </c>
      <c r="E23" s="8">
        <v>220</v>
      </c>
      <c r="F23" s="8">
        <v>835</v>
      </c>
      <c r="G23" s="8">
        <v>1055</v>
      </c>
      <c r="H23" s="23"/>
      <c r="I23" s="23"/>
      <c r="J23" s="6"/>
      <c r="K23" s="23"/>
      <c r="P23" s="5"/>
      <c r="Q23" s="5"/>
      <c r="R23" s="5"/>
    </row>
    <row r="24" spans="1:18" ht="12.75">
      <c r="A24" s="2" t="s">
        <v>210</v>
      </c>
      <c r="B24" s="9">
        <v>0</v>
      </c>
      <c r="C24" s="9">
        <v>2</v>
      </c>
      <c r="D24" s="9">
        <v>2</v>
      </c>
      <c r="E24" s="8">
        <v>0</v>
      </c>
      <c r="F24" s="8">
        <v>283</v>
      </c>
      <c r="G24" s="8">
        <v>283</v>
      </c>
      <c r="H24" s="23"/>
      <c r="I24" s="23"/>
      <c r="J24" s="6"/>
      <c r="K24" s="23"/>
      <c r="P24" s="5"/>
      <c r="Q24" s="5"/>
      <c r="R24" s="5"/>
    </row>
    <row r="25" spans="1:18" ht="12.75">
      <c r="A25" s="2" t="s">
        <v>25</v>
      </c>
      <c r="B25" s="9">
        <v>3</v>
      </c>
      <c r="C25" s="9">
        <v>4</v>
      </c>
      <c r="D25" s="9">
        <v>7</v>
      </c>
      <c r="E25" s="8">
        <v>1399</v>
      </c>
      <c r="F25" s="8">
        <v>3890</v>
      </c>
      <c r="G25" s="8">
        <v>5289</v>
      </c>
      <c r="H25" s="23"/>
      <c r="I25" s="23"/>
      <c r="J25" s="6"/>
      <c r="K25" s="23"/>
      <c r="P25" s="5"/>
      <c r="Q25" s="5"/>
      <c r="R25" s="5"/>
    </row>
    <row r="26" spans="1:18" ht="13.5" thickBot="1">
      <c r="A26" s="13" t="s">
        <v>112</v>
      </c>
      <c r="B26" s="24">
        <v>9</v>
      </c>
      <c r="C26" s="24">
        <v>96</v>
      </c>
      <c r="D26" s="24">
        <v>105</v>
      </c>
      <c r="E26" s="25">
        <v>2144</v>
      </c>
      <c r="F26" s="25">
        <v>22356.5</v>
      </c>
      <c r="G26" s="25">
        <v>24500.5</v>
      </c>
      <c r="H26" s="23"/>
      <c r="I26" s="23"/>
      <c r="J26" s="6"/>
      <c r="K26" s="23"/>
      <c r="P26" s="5"/>
      <c r="Q26" s="5"/>
      <c r="R26" s="5"/>
    </row>
    <row r="27" spans="5:18" ht="13.5" thickTop="1">
      <c r="E27" s="8"/>
      <c r="P27" s="5"/>
      <c r="Q27" s="5"/>
      <c r="R27" s="5"/>
    </row>
    <row r="28" spans="5:18" ht="12.75">
      <c r="E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62" t="s">
        <v>198</v>
      </c>
      <c r="B29" s="62"/>
      <c r="C29" s="62"/>
      <c r="D29" s="62"/>
      <c r="E29" s="63"/>
      <c r="F29" s="62"/>
      <c r="G29" s="62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3"/>
      <c r="C30" s="3"/>
      <c r="D30" s="3"/>
      <c r="E30" s="4"/>
      <c r="F30" s="4"/>
      <c r="G30" s="4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 thickBot="1">
      <c r="A31" s="10" t="s">
        <v>183</v>
      </c>
      <c r="B31" s="22" t="s">
        <v>195</v>
      </c>
      <c r="C31" s="11" t="s">
        <v>196</v>
      </c>
      <c r="D31" s="22" t="s">
        <v>193</v>
      </c>
      <c r="E31" s="12" t="s">
        <v>207</v>
      </c>
      <c r="F31" s="20" t="s">
        <v>208</v>
      </c>
      <c r="G31" s="20" t="s">
        <v>186</v>
      </c>
      <c r="K31" s="5"/>
      <c r="L31" s="5"/>
      <c r="M31" s="5"/>
      <c r="N31" s="5"/>
      <c r="O31" s="5"/>
      <c r="P31" s="5"/>
      <c r="Q31" s="5"/>
      <c r="R31" s="5"/>
    </row>
    <row r="32" spans="1:18" ht="13.5" thickTop="1">
      <c r="A32" s="2" t="s">
        <v>22</v>
      </c>
      <c r="B32" s="9">
        <v>0</v>
      </c>
      <c r="C32" s="3">
        <v>2</v>
      </c>
      <c r="D32" s="9">
        <v>2</v>
      </c>
      <c r="E32" s="4">
        <v>0</v>
      </c>
      <c r="F32" s="8">
        <v>2442</v>
      </c>
      <c r="G32" s="8">
        <v>2442</v>
      </c>
      <c r="K32" s="5"/>
      <c r="L32" s="5"/>
      <c r="M32" s="5"/>
      <c r="N32" s="5"/>
      <c r="O32" s="5"/>
      <c r="P32" s="5"/>
      <c r="Q32" s="5"/>
      <c r="R32" s="5"/>
    </row>
    <row r="33" spans="1:18" ht="12.75">
      <c r="A33" s="2" t="s">
        <v>154</v>
      </c>
      <c r="B33" s="9">
        <v>0</v>
      </c>
      <c r="C33" s="3">
        <v>14</v>
      </c>
      <c r="D33" s="9">
        <v>14</v>
      </c>
      <c r="E33" s="4">
        <v>0</v>
      </c>
      <c r="F33" s="8">
        <v>1722</v>
      </c>
      <c r="G33" s="8">
        <v>1722</v>
      </c>
      <c r="K33" s="5"/>
      <c r="L33" s="5"/>
      <c r="M33" s="5"/>
      <c r="N33" s="5"/>
      <c r="O33" s="5"/>
      <c r="P33" s="5"/>
      <c r="Q33" s="5"/>
      <c r="R33" s="5"/>
    </row>
    <row r="34" spans="1:18" ht="12.75">
      <c r="A34" s="2" t="s">
        <v>29</v>
      </c>
      <c r="B34" s="9">
        <v>0</v>
      </c>
      <c r="C34" s="3">
        <v>54</v>
      </c>
      <c r="D34" s="9">
        <v>54</v>
      </c>
      <c r="E34" s="4">
        <v>0</v>
      </c>
      <c r="F34" s="8">
        <v>2791.8</v>
      </c>
      <c r="G34" s="8">
        <v>2791.8</v>
      </c>
      <c r="K34" s="5"/>
      <c r="L34" s="5"/>
      <c r="M34" s="5"/>
      <c r="N34" s="5"/>
      <c r="O34" s="5"/>
      <c r="P34" s="5"/>
      <c r="Q34" s="5"/>
      <c r="R34" s="5"/>
    </row>
    <row r="35" spans="1:18" ht="12.75">
      <c r="A35" s="2" t="s">
        <v>182</v>
      </c>
      <c r="B35" s="9">
        <v>0</v>
      </c>
      <c r="C35" s="3">
        <v>11</v>
      </c>
      <c r="D35" s="9">
        <v>11</v>
      </c>
      <c r="E35" s="4">
        <v>0</v>
      </c>
      <c r="F35" s="8">
        <v>1859</v>
      </c>
      <c r="G35" s="8">
        <v>1859</v>
      </c>
      <c r="K35" s="5"/>
      <c r="L35" s="5"/>
      <c r="M35" s="5"/>
      <c r="N35" s="5"/>
      <c r="O35" s="5"/>
      <c r="P35" s="5"/>
      <c r="Q35" s="5"/>
      <c r="R35" s="5"/>
    </row>
    <row r="36" spans="1:18" ht="12.75">
      <c r="A36" s="2" t="s">
        <v>149</v>
      </c>
      <c r="B36" s="9">
        <v>0</v>
      </c>
      <c r="C36" s="3">
        <v>7</v>
      </c>
      <c r="D36" s="9">
        <v>7</v>
      </c>
      <c r="E36" s="4">
        <v>0</v>
      </c>
      <c r="F36" s="8">
        <v>499</v>
      </c>
      <c r="G36" s="8">
        <v>499</v>
      </c>
      <c r="K36" s="5"/>
      <c r="L36" s="5"/>
      <c r="M36" s="5"/>
      <c r="N36" s="5"/>
      <c r="O36" s="5"/>
      <c r="P36" s="5"/>
      <c r="Q36" s="5"/>
      <c r="R36" s="5"/>
    </row>
    <row r="37" spans="1:18" ht="12.75">
      <c r="A37" s="2" t="s">
        <v>162</v>
      </c>
      <c r="B37" s="9">
        <v>0</v>
      </c>
      <c r="C37" s="3">
        <v>22</v>
      </c>
      <c r="D37" s="9">
        <v>22</v>
      </c>
      <c r="E37" s="4">
        <v>0</v>
      </c>
      <c r="F37" s="8">
        <v>313.5</v>
      </c>
      <c r="G37" s="8">
        <v>313.5</v>
      </c>
      <c r="K37" s="5"/>
      <c r="L37" s="5"/>
      <c r="M37" s="5"/>
      <c r="N37" s="5"/>
      <c r="O37" s="5"/>
      <c r="P37" s="5"/>
      <c r="Q37" s="5"/>
      <c r="R37" s="5"/>
    </row>
    <row r="38" spans="1:18" ht="12.75">
      <c r="A38" s="2" t="s">
        <v>23</v>
      </c>
      <c r="B38" s="9">
        <v>0</v>
      </c>
      <c r="C38" s="3">
        <v>4</v>
      </c>
      <c r="D38" s="9">
        <v>4</v>
      </c>
      <c r="E38" s="4">
        <v>0</v>
      </c>
      <c r="F38" s="8">
        <v>59</v>
      </c>
      <c r="G38" s="8">
        <v>59</v>
      </c>
      <c r="K38" s="5"/>
      <c r="L38" s="5"/>
      <c r="M38" s="5"/>
      <c r="N38" s="5"/>
      <c r="O38" s="5"/>
      <c r="P38" s="5"/>
      <c r="Q38" s="5"/>
      <c r="R38" s="5"/>
    </row>
    <row r="39" spans="1:18" ht="12.75">
      <c r="A39" s="2" t="s">
        <v>9</v>
      </c>
      <c r="B39" s="9">
        <v>0</v>
      </c>
      <c r="C39" s="9">
        <v>30</v>
      </c>
      <c r="D39" s="9">
        <v>30</v>
      </c>
      <c r="E39" s="8">
        <v>0</v>
      </c>
      <c r="F39" s="8">
        <v>340.9</v>
      </c>
      <c r="G39" s="8">
        <v>340.9</v>
      </c>
      <c r="K39" s="5"/>
      <c r="L39" s="5"/>
      <c r="M39" s="5"/>
      <c r="N39" s="5"/>
      <c r="O39" s="5"/>
      <c r="P39" s="5"/>
      <c r="Q39" s="5"/>
      <c r="R39" s="5"/>
    </row>
    <row r="40" spans="1:18" ht="12.75">
      <c r="A40" s="2" t="s">
        <v>96</v>
      </c>
      <c r="B40" s="9">
        <v>0</v>
      </c>
      <c r="C40" s="3">
        <v>0</v>
      </c>
      <c r="D40" s="9">
        <v>0</v>
      </c>
      <c r="E40" s="4">
        <v>0</v>
      </c>
      <c r="F40" s="8">
        <v>0</v>
      </c>
      <c r="G40" s="8">
        <v>0</v>
      </c>
      <c r="K40" s="5"/>
      <c r="L40" s="5"/>
      <c r="M40" s="5"/>
      <c r="N40" s="5"/>
      <c r="O40" s="5"/>
      <c r="P40" s="5"/>
      <c r="Q40" s="5"/>
      <c r="R40" s="5"/>
    </row>
    <row r="41" spans="1:18" ht="12.75">
      <c r="A41" s="2" t="s">
        <v>97</v>
      </c>
      <c r="B41" s="9">
        <v>5</v>
      </c>
      <c r="C41" s="9">
        <v>13</v>
      </c>
      <c r="D41" s="9">
        <v>18</v>
      </c>
      <c r="E41" s="8">
        <v>524</v>
      </c>
      <c r="F41" s="8">
        <v>2434</v>
      </c>
      <c r="G41" s="8">
        <v>2958</v>
      </c>
      <c r="K41" s="5"/>
      <c r="L41" s="5"/>
      <c r="M41" s="5"/>
      <c r="N41" s="5"/>
      <c r="O41" s="5"/>
      <c r="P41" s="5"/>
      <c r="Q41" s="5"/>
      <c r="R41" s="5"/>
    </row>
    <row r="42" spans="1:18" ht="12.75">
      <c r="A42" s="2" t="s">
        <v>209</v>
      </c>
      <c r="B42" s="9">
        <v>0</v>
      </c>
      <c r="C42" s="3">
        <v>2</v>
      </c>
      <c r="D42" s="9">
        <v>2</v>
      </c>
      <c r="E42" s="4">
        <v>0</v>
      </c>
      <c r="F42" s="8">
        <v>542</v>
      </c>
      <c r="G42" s="8">
        <v>542</v>
      </c>
      <c r="K42" s="5"/>
      <c r="L42" s="5"/>
      <c r="M42" s="5"/>
      <c r="N42" s="5"/>
      <c r="O42" s="5"/>
      <c r="P42" s="5"/>
      <c r="Q42" s="5"/>
      <c r="R42" s="5"/>
    </row>
    <row r="43" spans="1:18" ht="12.75">
      <c r="A43" s="2" t="s">
        <v>24</v>
      </c>
      <c r="B43" s="9">
        <v>1</v>
      </c>
      <c r="C43" s="3">
        <v>2</v>
      </c>
      <c r="D43" s="9">
        <v>3</v>
      </c>
      <c r="E43" s="4">
        <v>194</v>
      </c>
      <c r="F43" s="8">
        <v>171</v>
      </c>
      <c r="G43" s="8">
        <v>365</v>
      </c>
      <c r="K43" s="5"/>
      <c r="L43" s="5"/>
      <c r="M43" s="5"/>
      <c r="N43" s="5"/>
      <c r="O43" s="5"/>
      <c r="P43" s="5"/>
      <c r="Q43" s="5"/>
      <c r="R43" s="5"/>
    </row>
    <row r="44" spans="1:18" ht="12.75">
      <c r="A44" s="2" t="s">
        <v>210</v>
      </c>
      <c r="B44" s="9">
        <v>0</v>
      </c>
      <c r="C44" s="3">
        <v>1</v>
      </c>
      <c r="D44" s="9">
        <v>1</v>
      </c>
      <c r="E44" s="4">
        <v>0</v>
      </c>
      <c r="F44" s="8">
        <v>190</v>
      </c>
      <c r="G44" s="8">
        <v>190</v>
      </c>
      <c r="K44" s="5"/>
      <c r="L44" s="5"/>
      <c r="M44" s="5"/>
      <c r="N44" s="5"/>
      <c r="O44" s="5"/>
      <c r="P44" s="5"/>
      <c r="Q44" s="5"/>
      <c r="R44" s="5"/>
    </row>
    <row r="45" spans="1:18" ht="12.75">
      <c r="A45" s="2" t="s">
        <v>25</v>
      </c>
      <c r="B45" s="9">
        <v>2</v>
      </c>
      <c r="C45" s="3">
        <v>2</v>
      </c>
      <c r="D45" s="9">
        <v>4</v>
      </c>
      <c r="E45" s="4">
        <v>999</v>
      </c>
      <c r="F45" s="8">
        <v>3042</v>
      </c>
      <c r="G45" s="8">
        <v>4041</v>
      </c>
      <c r="K45" s="5"/>
      <c r="L45" s="5"/>
      <c r="M45" s="5"/>
      <c r="N45" s="5"/>
      <c r="O45" s="5"/>
      <c r="P45" s="5"/>
      <c r="Q45" s="5"/>
      <c r="R45" s="5"/>
    </row>
    <row r="46" spans="1:18" ht="13.5" thickBot="1">
      <c r="A46" s="13" t="s">
        <v>112</v>
      </c>
      <c r="B46" s="24">
        <v>8</v>
      </c>
      <c r="C46" s="24">
        <v>164</v>
      </c>
      <c r="D46" s="24">
        <v>172</v>
      </c>
      <c r="E46" s="15">
        <v>1717</v>
      </c>
      <c r="F46" s="25">
        <v>16406.2</v>
      </c>
      <c r="G46" s="25">
        <v>18123.2</v>
      </c>
      <c r="K46" s="5"/>
      <c r="L46" s="5"/>
      <c r="M46" s="5"/>
      <c r="N46" s="5"/>
      <c r="O46" s="5"/>
      <c r="P46" s="5"/>
      <c r="Q46" s="5"/>
      <c r="R46" s="5"/>
    </row>
    <row r="47" spans="2:18" ht="13.5" thickTop="1">
      <c r="B47" s="3"/>
      <c r="C47" s="3"/>
      <c r="D47" s="3"/>
      <c r="E47" s="3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3"/>
      <c r="C48" s="3"/>
      <c r="D48" s="3"/>
      <c r="E48" s="3"/>
      <c r="F48" s="4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62" t="s">
        <v>204</v>
      </c>
      <c r="B49" s="62"/>
      <c r="C49" s="62"/>
      <c r="D49" s="62"/>
      <c r="E49" s="62"/>
      <c r="F49" s="62"/>
      <c r="G49" s="6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3"/>
      <c r="C50" s="3"/>
      <c r="D50" s="3"/>
      <c r="E50" s="3"/>
      <c r="F50" s="4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4.25" thickBot="1">
      <c r="A51" s="10" t="s">
        <v>205</v>
      </c>
      <c r="B51" s="11"/>
      <c r="C51" s="11"/>
      <c r="D51" s="11"/>
      <c r="E51" s="11" t="s">
        <v>184</v>
      </c>
      <c r="F51" s="12" t="s">
        <v>206</v>
      </c>
      <c r="G51" s="12" t="s">
        <v>186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5:18" ht="13.5" thickTop="1">
      <c r="E52" s="3"/>
      <c r="F52" s="4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62" t="s">
        <v>200</v>
      </c>
      <c r="B53" s="62"/>
      <c r="C53" s="62"/>
      <c r="D53" s="62"/>
      <c r="E53" s="62"/>
      <c r="F53" s="62"/>
      <c r="G53" s="6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5:18" ht="12.75">
      <c r="E54" s="3"/>
      <c r="F54" s="4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4.25" thickBot="1">
      <c r="A55" s="10" t="s">
        <v>205</v>
      </c>
      <c r="B55" s="22"/>
      <c r="C55" s="22"/>
      <c r="D55" s="22"/>
      <c r="E55" s="11" t="s">
        <v>184</v>
      </c>
      <c r="F55" s="12" t="s">
        <v>206</v>
      </c>
      <c r="G55" s="12" t="s">
        <v>186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5:18" ht="13.5" thickTop="1">
      <c r="E56" s="3"/>
      <c r="F56" s="4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7" t="s">
        <v>96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61" t="s">
        <v>102</v>
      </c>
      <c r="B58" s="61"/>
      <c r="C58" s="61"/>
      <c r="D58" s="61"/>
      <c r="E58" s="3">
        <v>1</v>
      </c>
      <c r="F58" s="4">
        <v>218</v>
      </c>
      <c r="G58" s="4">
        <v>218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61" t="s">
        <v>46</v>
      </c>
      <c r="B59" s="61"/>
      <c r="C59" s="61"/>
      <c r="D59" s="61"/>
      <c r="E59" s="3">
        <v>1</v>
      </c>
      <c r="F59" s="4">
        <v>191</v>
      </c>
      <c r="G59" s="4">
        <v>191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61" t="s">
        <v>5</v>
      </c>
      <c r="B60" s="61"/>
      <c r="C60" s="61"/>
      <c r="D60" s="61"/>
      <c r="E60" s="3">
        <v>1</v>
      </c>
      <c r="F60" s="4">
        <v>40</v>
      </c>
      <c r="G60" s="4">
        <v>40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61" t="s">
        <v>101</v>
      </c>
      <c r="B61" s="61"/>
      <c r="C61" s="61"/>
      <c r="D61" s="61"/>
      <c r="E61" s="3">
        <v>1</v>
      </c>
      <c r="F61" s="4">
        <v>76</v>
      </c>
      <c r="G61" s="4">
        <v>76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8:18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7" t="s">
        <v>24</v>
      </c>
      <c r="E63" s="3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61" t="s">
        <v>109</v>
      </c>
      <c r="B64" s="61"/>
      <c r="C64" s="61"/>
      <c r="D64" s="61"/>
      <c r="E64" s="3">
        <v>1</v>
      </c>
      <c r="F64" s="4">
        <v>170</v>
      </c>
      <c r="G64" s="4">
        <v>170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61" t="s">
        <v>230</v>
      </c>
      <c r="B65" s="61"/>
      <c r="C65" s="61"/>
      <c r="D65" s="61"/>
      <c r="E65" s="3">
        <v>1</v>
      </c>
      <c r="F65" s="4">
        <v>50</v>
      </c>
      <c r="G65" s="4">
        <v>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8:18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7" t="s">
        <v>25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61" t="s">
        <v>143</v>
      </c>
      <c r="B68" s="61"/>
      <c r="C68" s="61"/>
      <c r="D68" s="61"/>
      <c r="E68" s="3">
        <v>1</v>
      </c>
      <c r="F68" s="4">
        <v>132</v>
      </c>
      <c r="G68" s="4">
        <v>132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61" t="s">
        <v>17</v>
      </c>
      <c r="B69" s="61"/>
      <c r="C69" s="61"/>
      <c r="D69" s="61"/>
      <c r="E69" s="3">
        <v>1</v>
      </c>
      <c r="F69" s="4">
        <v>1257</v>
      </c>
      <c r="G69" s="4">
        <v>1257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61" t="s">
        <v>229</v>
      </c>
      <c r="B70" s="61"/>
      <c r="C70" s="61"/>
      <c r="D70" s="61"/>
      <c r="E70" s="9">
        <v>1</v>
      </c>
      <c r="F70" s="8">
        <v>10</v>
      </c>
      <c r="G70" s="8">
        <v>10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8:18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62" t="s">
        <v>201</v>
      </c>
      <c r="B72" s="62"/>
      <c r="C72" s="62"/>
      <c r="D72" s="62"/>
      <c r="E72" s="62"/>
      <c r="F72" s="62"/>
      <c r="G72" s="6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5:18" ht="12.75">
      <c r="E73" s="3"/>
      <c r="F73" s="4"/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4.25" thickBot="1">
      <c r="A74" s="10" t="s">
        <v>205</v>
      </c>
      <c r="B74" s="22"/>
      <c r="C74" s="22"/>
      <c r="D74" s="22"/>
      <c r="E74" s="22" t="s">
        <v>184</v>
      </c>
      <c r="F74" s="20" t="s">
        <v>206</v>
      </c>
      <c r="G74" s="20" t="s">
        <v>186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5:18" ht="13.5" thickTop="1">
      <c r="E75" s="3"/>
      <c r="F75" s="4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7" t="s">
        <v>22</v>
      </c>
      <c r="E76" s="3"/>
      <c r="F76" s="4"/>
      <c r="G76" s="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61" t="s">
        <v>16</v>
      </c>
      <c r="B77" s="61"/>
      <c r="C77" s="61"/>
      <c r="D77" s="61"/>
      <c r="E77" s="3">
        <v>1</v>
      </c>
      <c r="F77" s="4">
        <v>578</v>
      </c>
      <c r="G77" s="4">
        <v>578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61" t="s">
        <v>26</v>
      </c>
      <c r="B78" s="61"/>
      <c r="C78" s="61"/>
      <c r="D78" s="61"/>
      <c r="E78" s="3">
        <v>1</v>
      </c>
      <c r="F78" s="4">
        <v>3574</v>
      </c>
      <c r="G78" s="4">
        <v>3574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61" t="s">
        <v>15</v>
      </c>
      <c r="B79" s="61"/>
      <c r="C79" s="61"/>
      <c r="D79" s="61"/>
      <c r="E79" s="3">
        <v>1</v>
      </c>
      <c r="F79" s="4">
        <v>2167</v>
      </c>
      <c r="G79" s="4">
        <v>2167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8:18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7" t="s">
        <v>29</v>
      </c>
      <c r="E81" s="3"/>
      <c r="F81" s="4"/>
      <c r="G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61" t="s">
        <v>84</v>
      </c>
      <c r="B82" s="61"/>
      <c r="C82" s="61"/>
      <c r="D82" s="61"/>
      <c r="E82" s="3">
        <v>3</v>
      </c>
      <c r="F82" s="4">
        <v>107</v>
      </c>
      <c r="G82" s="4">
        <v>321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61" t="s">
        <v>93</v>
      </c>
      <c r="B83" s="61"/>
      <c r="C83" s="61"/>
      <c r="D83" s="61"/>
      <c r="E83" s="3">
        <v>1</v>
      </c>
      <c r="F83" s="4">
        <v>57</v>
      </c>
      <c r="G83" s="4">
        <v>57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61" t="s">
        <v>226</v>
      </c>
      <c r="B84" s="61"/>
      <c r="C84" s="61"/>
      <c r="D84" s="61"/>
      <c r="E84" s="3">
        <v>8</v>
      </c>
      <c r="F84" s="4">
        <v>168</v>
      </c>
      <c r="G84" s="4">
        <v>1344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61" t="s">
        <v>47</v>
      </c>
      <c r="B85" s="61"/>
      <c r="C85" s="61"/>
      <c r="D85" s="61"/>
      <c r="E85" s="3">
        <v>1</v>
      </c>
      <c r="F85" s="4">
        <v>212</v>
      </c>
      <c r="G85" s="4">
        <v>212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61" t="s">
        <v>64</v>
      </c>
      <c r="B86" s="61"/>
      <c r="C86" s="61"/>
      <c r="D86" s="61"/>
      <c r="E86" s="3">
        <v>1</v>
      </c>
      <c r="F86" s="4">
        <v>1011</v>
      </c>
      <c r="G86" s="4">
        <v>1011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61" t="s">
        <v>65</v>
      </c>
      <c r="B87" s="61"/>
      <c r="C87" s="61"/>
      <c r="D87" s="61"/>
      <c r="E87" s="3">
        <v>1</v>
      </c>
      <c r="F87" s="4">
        <v>754</v>
      </c>
      <c r="G87" s="4">
        <v>754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61" t="s">
        <v>66</v>
      </c>
      <c r="B88" s="61"/>
      <c r="C88" s="61"/>
      <c r="D88" s="61"/>
      <c r="E88" s="3">
        <v>4</v>
      </c>
      <c r="F88" s="4">
        <v>91</v>
      </c>
      <c r="G88" s="4">
        <v>364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61" t="s">
        <v>73</v>
      </c>
      <c r="B89" s="61"/>
      <c r="C89" s="61"/>
      <c r="D89" s="61"/>
      <c r="E89" s="3">
        <v>1</v>
      </c>
      <c r="F89" s="4">
        <v>131</v>
      </c>
      <c r="G89" s="4">
        <v>131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61" t="s">
        <v>74</v>
      </c>
      <c r="B90" s="61"/>
      <c r="C90" s="61"/>
      <c r="D90" s="61"/>
      <c r="E90" s="3">
        <v>1</v>
      </c>
      <c r="F90" s="4">
        <v>91</v>
      </c>
      <c r="G90" s="4">
        <v>91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61" t="s">
        <v>75</v>
      </c>
      <c r="B91" s="61"/>
      <c r="C91" s="61"/>
      <c r="D91" s="61"/>
      <c r="E91" s="3">
        <v>1</v>
      </c>
      <c r="F91" s="4">
        <v>144</v>
      </c>
      <c r="G91" s="4">
        <v>144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61" t="s">
        <v>76</v>
      </c>
      <c r="B92" s="61"/>
      <c r="C92" s="61"/>
      <c r="D92" s="61"/>
      <c r="E92" s="3">
        <v>1</v>
      </c>
      <c r="F92" s="4">
        <v>161</v>
      </c>
      <c r="G92" s="4">
        <v>161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61" t="s">
        <v>77</v>
      </c>
      <c r="B93" s="61"/>
      <c r="C93" s="61"/>
      <c r="D93" s="61"/>
      <c r="E93" s="3">
        <v>1</v>
      </c>
      <c r="F93" s="4">
        <v>252</v>
      </c>
      <c r="G93" s="4">
        <v>252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61" t="s">
        <v>78</v>
      </c>
      <c r="B94" s="61"/>
      <c r="C94" s="61"/>
      <c r="D94" s="61"/>
      <c r="E94" s="3">
        <v>1</v>
      </c>
      <c r="F94" s="4">
        <v>148</v>
      </c>
      <c r="G94" s="4">
        <v>148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61" t="s">
        <v>79</v>
      </c>
      <c r="B95" s="61"/>
      <c r="C95" s="61"/>
      <c r="D95" s="61"/>
      <c r="E95" s="3">
        <v>1</v>
      </c>
      <c r="F95" s="4">
        <v>204</v>
      </c>
      <c r="G95" s="4">
        <v>204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61" t="s">
        <v>126</v>
      </c>
      <c r="B96" s="61"/>
      <c r="C96" s="61"/>
      <c r="D96" s="61"/>
      <c r="E96" s="3">
        <v>1</v>
      </c>
      <c r="F96" s="4">
        <v>201</v>
      </c>
      <c r="G96" s="4">
        <v>201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61" t="s">
        <v>228</v>
      </c>
      <c r="B97" s="61"/>
      <c r="C97" s="61"/>
      <c r="D97" s="61"/>
      <c r="E97" s="3">
        <v>1</v>
      </c>
      <c r="F97" s="4">
        <v>750</v>
      </c>
      <c r="G97" s="4">
        <v>750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61" t="s">
        <v>231</v>
      </c>
      <c r="B98" s="61"/>
      <c r="C98" s="61"/>
      <c r="D98" s="61"/>
      <c r="E98" s="3">
        <v>6</v>
      </c>
      <c r="F98" s="4">
        <v>50</v>
      </c>
      <c r="G98" s="4">
        <v>300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5:18" ht="12.75">
      <c r="E99" s="3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7" t="s">
        <v>182</v>
      </c>
      <c r="E100" s="3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61" t="s">
        <v>220</v>
      </c>
      <c r="B101" s="61"/>
      <c r="C101" s="61"/>
      <c r="D101" s="61"/>
      <c r="E101" s="3">
        <v>1</v>
      </c>
      <c r="F101" s="4">
        <v>23</v>
      </c>
      <c r="G101" s="4">
        <v>23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61" t="s">
        <v>114</v>
      </c>
      <c r="B102" s="61"/>
      <c r="C102" s="61"/>
      <c r="D102" s="61"/>
      <c r="E102" s="3">
        <v>1</v>
      </c>
      <c r="F102" s="4">
        <v>37</v>
      </c>
      <c r="G102" s="4">
        <v>37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61" t="s">
        <v>113</v>
      </c>
      <c r="B103" s="61"/>
      <c r="C103" s="61"/>
      <c r="D103" s="61"/>
      <c r="E103" s="3">
        <v>1</v>
      </c>
      <c r="F103" s="4">
        <v>1</v>
      </c>
      <c r="G103" s="4">
        <v>1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5:18" ht="12.75">
      <c r="E104" s="3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7" t="s">
        <v>149</v>
      </c>
      <c r="E105" s="3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61" t="s">
        <v>227</v>
      </c>
      <c r="B106" s="61"/>
      <c r="C106" s="61"/>
      <c r="D106" s="61"/>
      <c r="E106" s="3">
        <v>1</v>
      </c>
      <c r="F106" s="4">
        <v>550</v>
      </c>
      <c r="G106" s="4">
        <v>550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5:18" ht="12.75">
      <c r="E107" s="26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6"/>
      <c r="Q107" s="6"/>
      <c r="R107" s="6"/>
    </row>
    <row r="108" spans="1:18" ht="12.75">
      <c r="A108" s="7" t="s">
        <v>162</v>
      </c>
      <c r="E108" s="3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6"/>
    </row>
    <row r="109" spans="1:18" ht="12.75">
      <c r="A109" s="61" t="s">
        <v>150</v>
      </c>
      <c r="B109" s="61"/>
      <c r="C109" s="61"/>
      <c r="D109" s="61"/>
      <c r="E109" s="3">
        <v>1</v>
      </c>
      <c r="F109" s="4">
        <v>47</v>
      </c>
      <c r="G109" s="4">
        <v>47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61" t="s">
        <v>108</v>
      </c>
      <c r="B110" s="61"/>
      <c r="C110" s="61"/>
      <c r="D110" s="61"/>
      <c r="E110" s="9">
        <v>1</v>
      </c>
      <c r="F110" s="8">
        <v>166</v>
      </c>
      <c r="G110" s="8">
        <v>166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61" t="s">
        <v>37</v>
      </c>
      <c r="B111" s="61"/>
      <c r="C111" s="61"/>
      <c r="D111" s="61"/>
      <c r="E111" s="3">
        <v>20</v>
      </c>
      <c r="F111" s="4">
        <v>4.5</v>
      </c>
      <c r="G111" s="4">
        <v>90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61" t="s">
        <v>42</v>
      </c>
      <c r="B112" s="61"/>
      <c r="C112" s="61"/>
      <c r="D112" s="61"/>
      <c r="E112" s="3">
        <v>1</v>
      </c>
      <c r="F112" s="4">
        <v>8.5</v>
      </c>
      <c r="G112" s="4">
        <v>8.5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61" t="s">
        <v>43</v>
      </c>
      <c r="B113" s="61"/>
      <c r="C113" s="61"/>
      <c r="D113" s="61"/>
      <c r="E113" s="3">
        <v>1</v>
      </c>
      <c r="F113" s="21">
        <v>125</v>
      </c>
      <c r="G113" s="21">
        <v>125</v>
      </c>
      <c r="H113" s="16"/>
      <c r="I113" s="16"/>
      <c r="J113" s="5"/>
      <c r="K113" s="5"/>
      <c r="L113" s="5"/>
      <c r="M113" s="5"/>
      <c r="N113" s="5"/>
      <c r="O113" s="17"/>
      <c r="P113" s="18"/>
      <c r="Q113" s="18"/>
      <c r="R113" s="19"/>
    </row>
    <row r="114" spans="1:18" ht="12.75">
      <c r="A114" s="61" t="s">
        <v>32</v>
      </c>
      <c r="B114" s="61"/>
      <c r="C114" s="61"/>
      <c r="D114" s="61"/>
      <c r="E114" s="3">
        <v>2</v>
      </c>
      <c r="F114" s="21">
        <v>24.5</v>
      </c>
      <c r="G114" s="21">
        <v>49</v>
      </c>
      <c r="H114" s="16"/>
      <c r="I114" s="16"/>
      <c r="J114" s="5"/>
      <c r="K114" s="5"/>
      <c r="L114" s="5"/>
      <c r="M114" s="5"/>
      <c r="N114" s="5"/>
      <c r="O114" s="17"/>
      <c r="P114" s="18"/>
      <c r="Q114" s="18"/>
      <c r="R114" s="19"/>
    </row>
    <row r="115" spans="5:18" ht="12.75">
      <c r="E115" s="3"/>
      <c r="F115" s="21"/>
      <c r="G115" s="21"/>
      <c r="H115" s="16"/>
      <c r="I115" s="16"/>
      <c r="J115" s="5"/>
      <c r="K115" s="5"/>
      <c r="L115" s="5"/>
      <c r="M115" s="17"/>
      <c r="N115" s="17"/>
      <c r="O115" s="17"/>
      <c r="P115" s="18"/>
      <c r="Q115" s="18"/>
      <c r="R115" s="19"/>
    </row>
    <row r="116" spans="1:18" ht="12.75">
      <c r="A116" s="7" t="s">
        <v>23</v>
      </c>
      <c r="E116" s="3"/>
      <c r="F116" s="4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61" t="s">
        <v>21</v>
      </c>
      <c r="B117" s="61"/>
      <c r="C117" s="61"/>
      <c r="D117" s="61"/>
      <c r="E117" s="3">
        <v>1</v>
      </c>
      <c r="F117" s="4">
        <v>14</v>
      </c>
      <c r="G117" s="4">
        <v>14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61" t="s">
        <v>13</v>
      </c>
      <c r="B118" s="61"/>
      <c r="C118" s="61"/>
      <c r="D118" s="61"/>
      <c r="E118" s="3">
        <v>1</v>
      </c>
      <c r="F118" s="4">
        <v>15</v>
      </c>
      <c r="G118" s="4">
        <v>15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5:18" ht="12.75">
      <c r="E119" s="3"/>
      <c r="F119" s="4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7" t="s">
        <v>9</v>
      </c>
      <c r="E120" s="3"/>
      <c r="F120" s="4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61" t="s">
        <v>180</v>
      </c>
      <c r="B121" s="61"/>
      <c r="C121" s="61"/>
      <c r="D121" s="61"/>
      <c r="E121" s="3">
        <v>1</v>
      </c>
      <c r="F121" s="4">
        <v>90</v>
      </c>
      <c r="G121" s="4">
        <v>90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5:18" ht="12.75">
      <c r="E122" s="3"/>
      <c r="F122" s="4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7" t="s">
        <v>96</v>
      </c>
      <c r="E123" s="3"/>
      <c r="F123" s="4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61" t="s">
        <v>103</v>
      </c>
      <c r="B124" s="61"/>
      <c r="C124" s="61"/>
      <c r="D124" s="61"/>
      <c r="E124" s="3">
        <v>1</v>
      </c>
      <c r="F124" s="4">
        <v>1068</v>
      </c>
      <c r="G124" s="4">
        <v>1068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61" t="s">
        <v>46</v>
      </c>
      <c r="B125" s="61"/>
      <c r="C125" s="61"/>
      <c r="D125" s="61"/>
      <c r="E125" s="3">
        <v>1</v>
      </c>
      <c r="F125" s="4">
        <v>191</v>
      </c>
      <c r="G125" s="4">
        <v>191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61" t="s">
        <v>5</v>
      </c>
      <c r="B126" s="61"/>
      <c r="C126" s="61"/>
      <c r="D126" s="61"/>
      <c r="E126" s="3">
        <v>1</v>
      </c>
      <c r="F126" s="4">
        <v>40</v>
      </c>
      <c r="G126" s="4">
        <v>40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61" t="s">
        <v>101</v>
      </c>
      <c r="B127" s="61"/>
      <c r="C127" s="61"/>
      <c r="D127" s="61"/>
      <c r="E127" s="3">
        <v>1</v>
      </c>
      <c r="F127" s="4">
        <v>76</v>
      </c>
      <c r="G127" s="4">
        <v>76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61" t="s">
        <v>100</v>
      </c>
      <c r="B128" s="61"/>
      <c r="C128" s="61"/>
      <c r="D128" s="61"/>
      <c r="E128" s="3">
        <v>1</v>
      </c>
      <c r="F128" s="4">
        <v>267</v>
      </c>
      <c r="G128" s="4">
        <v>267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61" t="s">
        <v>99</v>
      </c>
      <c r="B129" s="61"/>
      <c r="C129" s="61"/>
      <c r="D129" s="61"/>
      <c r="E129" s="3">
        <v>1</v>
      </c>
      <c r="F129" s="4">
        <v>186</v>
      </c>
      <c r="G129" s="4">
        <v>186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61" t="s">
        <v>58</v>
      </c>
      <c r="B130" s="61"/>
      <c r="C130" s="61"/>
      <c r="D130" s="61"/>
      <c r="E130" s="3">
        <v>1</v>
      </c>
      <c r="F130" s="4">
        <v>71</v>
      </c>
      <c r="G130" s="4">
        <v>71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61" t="s">
        <v>133</v>
      </c>
      <c r="B131" s="61"/>
      <c r="C131" s="61"/>
      <c r="D131" s="61"/>
      <c r="E131" s="3">
        <v>1</v>
      </c>
      <c r="F131" s="4">
        <v>189</v>
      </c>
      <c r="G131" s="4">
        <v>189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61" t="s">
        <v>130</v>
      </c>
      <c r="B132" s="61"/>
      <c r="C132" s="61"/>
      <c r="D132" s="61"/>
      <c r="E132" s="9">
        <v>1</v>
      </c>
      <c r="F132" s="8">
        <v>28</v>
      </c>
      <c r="G132" s="8">
        <v>28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61" t="s">
        <v>98</v>
      </c>
      <c r="B133" s="61"/>
      <c r="C133" s="61"/>
      <c r="D133" s="61"/>
      <c r="E133" s="9">
        <v>3</v>
      </c>
      <c r="F133" s="8">
        <v>14</v>
      </c>
      <c r="G133" s="8">
        <v>42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7" ht="12.75">
      <c r="A134" s="61" t="s">
        <v>56</v>
      </c>
      <c r="B134" s="61"/>
      <c r="C134" s="61"/>
      <c r="D134" s="61"/>
      <c r="E134" s="9">
        <v>1</v>
      </c>
      <c r="F134" s="8">
        <v>69</v>
      </c>
      <c r="G134" s="8">
        <v>69</v>
      </c>
    </row>
    <row r="135" spans="1:7" ht="12.75">
      <c r="A135" s="61" t="s">
        <v>127</v>
      </c>
      <c r="B135" s="61"/>
      <c r="C135" s="61"/>
      <c r="D135" s="61"/>
      <c r="E135" s="9">
        <v>1</v>
      </c>
      <c r="F135" s="8">
        <v>420</v>
      </c>
      <c r="G135" s="8">
        <v>420</v>
      </c>
    </row>
    <row r="137" ht="12.75">
      <c r="A137" s="7" t="s">
        <v>209</v>
      </c>
    </row>
    <row r="138" spans="1:7" ht="12.75">
      <c r="A138" s="61" t="s">
        <v>49</v>
      </c>
      <c r="B138" s="61"/>
      <c r="C138" s="61"/>
      <c r="D138" s="61"/>
      <c r="E138" s="9">
        <v>1</v>
      </c>
      <c r="F138" s="8">
        <v>201</v>
      </c>
      <c r="G138" s="8">
        <v>201</v>
      </c>
    </row>
    <row r="139" spans="1:7" ht="12.75">
      <c r="A139" s="61" t="s">
        <v>51</v>
      </c>
      <c r="B139" s="61"/>
      <c r="C139" s="61"/>
      <c r="D139" s="61"/>
      <c r="E139" s="9">
        <v>1</v>
      </c>
      <c r="F139" s="8">
        <v>521</v>
      </c>
      <c r="G139" s="8">
        <v>521</v>
      </c>
    </row>
    <row r="141" ht="12.75">
      <c r="A141" s="7" t="s">
        <v>24</v>
      </c>
    </row>
    <row r="142" spans="1:7" ht="12.75">
      <c r="A142" s="61" t="s">
        <v>31</v>
      </c>
      <c r="B142" s="61"/>
      <c r="C142" s="61"/>
      <c r="D142" s="61"/>
      <c r="E142" s="9">
        <v>1</v>
      </c>
      <c r="F142" s="8">
        <v>459</v>
      </c>
      <c r="G142" s="8">
        <v>459</v>
      </c>
    </row>
    <row r="143" spans="1:7" ht="12.75">
      <c r="A143" s="61" t="s">
        <v>0</v>
      </c>
      <c r="B143" s="61"/>
      <c r="C143" s="61"/>
      <c r="D143" s="61"/>
      <c r="E143" s="9">
        <v>1</v>
      </c>
      <c r="F143" s="8">
        <v>224</v>
      </c>
      <c r="G143" s="8">
        <v>224</v>
      </c>
    </row>
    <row r="144" spans="1:7" ht="12.75">
      <c r="A144" s="61" t="s">
        <v>123</v>
      </c>
      <c r="B144" s="61"/>
      <c r="C144" s="61"/>
      <c r="D144" s="61"/>
      <c r="E144" s="9">
        <v>1</v>
      </c>
      <c r="F144" s="8">
        <v>67</v>
      </c>
      <c r="G144" s="8">
        <v>67</v>
      </c>
    </row>
    <row r="145" spans="1:7" ht="12.75">
      <c r="A145" s="61" t="s">
        <v>41</v>
      </c>
      <c r="B145" s="61"/>
      <c r="C145" s="61"/>
      <c r="D145" s="61"/>
      <c r="E145" s="9">
        <v>1</v>
      </c>
      <c r="F145" s="8">
        <v>85</v>
      </c>
      <c r="G145" s="8">
        <v>85</v>
      </c>
    </row>
    <row r="147" ht="12.75">
      <c r="A147" s="7" t="s">
        <v>210</v>
      </c>
    </row>
    <row r="148" spans="1:7" ht="12.75">
      <c r="A148" s="61" t="s">
        <v>39</v>
      </c>
      <c r="B148" s="61"/>
      <c r="C148" s="61"/>
      <c r="D148" s="61"/>
      <c r="E148" s="9">
        <v>1</v>
      </c>
      <c r="F148" s="8">
        <v>180</v>
      </c>
      <c r="G148" s="8">
        <v>180</v>
      </c>
    </row>
    <row r="149" spans="1:7" ht="12.75">
      <c r="A149" s="61" t="s">
        <v>52</v>
      </c>
      <c r="B149" s="61"/>
      <c r="C149" s="61"/>
      <c r="D149" s="61"/>
      <c r="E149" s="9">
        <v>1</v>
      </c>
      <c r="F149" s="8">
        <v>103</v>
      </c>
      <c r="G149" s="8">
        <v>103</v>
      </c>
    </row>
    <row r="151" ht="12.75">
      <c r="A151" s="7" t="s">
        <v>25</v>
      </c>
    </row>
    <row r="152" spans="1:7" ht="12.75">
      <c r="A152" s="61" t="s">
        <v>14</v>
      </c>
      <c r="B152" s="61"/>
      <c r="C152" s="61"/>
      <c r="D152" s="61"/>
      <c r="E152" s="9">
        <v>1</v>
      </c>
      <c r="F152" s="8">
        <v>3580</v>
      </c>
      <c r="G152" s="8">
        <v>3580</v>
      </c>
    </row>
    <row r="153" spans="1:7" ht="12.75">
      <c r="A153" s="61" t="s">
        <v>6</v>
      </c>
      <c r="B153" s="61"/>
      <c r="C153" s="61"/>
      <c r="D153" s="61"/>
      <c r="E153" s="9">
        <v>1</v>
      </c>
      <c r="F153" s="8">
        <v>49</v>
      </c>
      <c r="G153" s="8">
        <v>49</v>
      </c>
    </row>
    <row r="154" spans="1:7" ht="12.75">
      <c r="A154" s="61" t="s">
        <v>63</v>
      </c>
      <c r="B154" s="61"/>
      <c r="C154" s="61"/>
      <c r="D154" s="61"/>
      <c r="E154" s="9">
        <v>1</v>
      </c>
      <c r="F154" s="8">
        <v>34</v>
      </c>
      <c r="G154" s="8">
        <v>34</v>
      </c>
    </row>
    <row r="155" spans="1:7" ht="12.75">
      <c r="A155" s="61" t="s">
        <v>1</v>
      </c>
      <c r="B155" s="61"/>
      <c r="C155" s="61"/>
      <c r="D155" s="61"/>
      <c r="E155" s="9">
        <v>1</v>
      </c>
      <c r="F155" s="8">
        <v>227</v>
      </c>
      <c r="G155" s="8">
        <v>227</v>
      </c>
    </row>
    <row r="157" spans="1:7" ht="12.75">
      <c r="A157" s="62" t="s">
        <v>202</v>
      </c>
      <c r="B157" s="62"/>
      <c r="C157" s="62"/>
      <c r="D157" s="62"/>
      <c r="E157" s="62"/>
      <c r="F157" s="62"/>
      <c r="G157" s="62"/>
    </row>
    <row r="159" spans="1:7" ht="14.25" thickBot="1">
      <c r="A159" s="10" t="s">
        <v>205</v>
      </c>
      <c r="B159" s="22"/>
      <c r="C159" s="22"/>
      <c r="D159" s="22"/>
      <c r="E159" s="22" t="s">
        <v>184</v>
      </c>
      <c r="F159" s="20" t="s">
        <v>206</v>
      </c>
      <c r="G159" s="20" t="s">
        <v>186</v>
      </c>
    </row>
    <row r="160" ht="13.5" thickTop="1"/>
    <row r="161" ht="12.75">
      <c r="A161" s="7" t="s">
        <v>97</v>
      </c>
    </row>
    <row r="162" spans="1:7" ht="12.75">
      <c r="A162" s="61" t="s">
        <v>137</v>
      </c>
      <c r="B162" s="61"/>
      <c r="C162" s="61"/>
      <c r="D162" s="61"/>
      <c r="E162" s="9">
        <v>1</v>
      </c>
      <c r="F162" s="8">
        <v>59</v>
      </c>
      <c r="G162" s="8">
        <v>59</v>
      </c>
    </row>
    <row r="163" spans="1:7" ht="12.75">
      <c r="A163" s="61" t="s">
        <v>104</v>
      </c>
      <c r="B163" s="61"/>
      <c r="C163" s="61"/>
      <c r="D163" s="61"/>
      <c r="E163" s="9">
        <v>1</v>
      </c>
      <c r="F163" s="8">
        <v>25</v>
      </c>
      <c r="G163" s="8">
        <v>25</v>
      </c>
    </row>
    <row r="164" spans="1:7" ht="12.75">
      <c r="A164" s="61" t="s">
        <v>5</v>
      </c>
      <c r="B164" s="61"/>
      <c r="C164" s="61"/>
      <c r="D164" s="61"/>
      <c r="E164" s="9">
        <v>1</v>
      </c>
      <c r="F164" s="8">
        <v>40</v>
      </c>
      <c r="G164" s="8">
        <v>40</v>
      </c>
    </row>
    <row r="165" spans="1:7" ht="12.75">
      <c r="A165" s="61" t="s">
        <v>117</v>
      </c>
      <c r="B165" s="61"/>
      <c r="C165" s="61"/>
      <c r="D165" s="61"/>
      <c r="E165" s="9">
        <v>1</v>
      </c>
      <c r="F165" s="8">
        <v>297</v>
      </c>
      <c r="G165" s="8">
        <v>297</v>
      </c>
    </row>
    <row r="166" spans="1:7" ht="12.75">
      <c r="A166" s="61" t="s">
        <v>119</v>
      </c>
      <c r="B166" s="61"/>
      <c r="C166" s="61"/>
      <c r="D166" s="61"/>
      <c r="E166" s="9">
        <v>1</v>
      </c>
      <c r="F166" s="8">
        <v>103</v>
      </c>
      <c r="G166" s="8">
        <v>103</v>
      </c>
    </row>
    <row r="168" ht="12.75">
      <c r="A168" s="7" t="s">
        <v>24</v>
      </c>
    </row>
    <row r="169" spans="1:7" ht="12.75">
      <c r="A169" s="61" t="s">
        <v>121</v>
      </c>
      <c r="B169" s="61"/>
      <c r="C169" s="61"/>
      <c r="D169" s="61"/>
      <c r="E169" s="9">
        <v>1</v>
      </c>
      <c r="F169" s="8">
        <v>194</v>
      </c>
      <c r="G169" s="8">
        <v>194</v>
      </c>
    </row>
    <row r="171" ht="12.75">
      <c r="A171" s="7" t="s">
        <v>25</v>
      </c>
    </row>
    <row r="172" spans="1:7" ht="12.75">
      <c r="A172" s="61" t="s">
        <v>144</v>
      </c>
      <c r="B172" s="61"/>
      <c r="C172" s="61"/>
      <c r="D172" s="61"/>
      <c r="E172" s="9">
        <v>1</v>
      </c>
      <c r="F172" s="8">
        <v>33</v>
      </c>
      <c r="G172" s="8">
        <v>33</v>
      </c>
    </row>
    <row r="173" spans="1:7" ht="12.75">
      <c r="A173" s="61" t="s">
        <v>20</v>
      </c>
      <c r="B173" s="61"/>
      <c r="C173" s="61"/>
      <c r="D173" s="61"/>
      <c r="E173" s="9">
        <v>1</v>
      </c>
      <c r="F173" s="8">
        <v>966</v>
      </c>
      <c r="G173" s="8">
        <v>966</v>
      </c>
    </row>
    <row r="175" spans="1:7" ht="12.75">
      <c r="A175" s="62" t="s">
        <v>203</v>
      </c>
      <c r="B175" s="62"/>
      <c r="C175" s="62"/>
      <c r="D175" s="62"/>
      <c r="E175" s="62"/>
      <c r="F175" s="62"/>
      <c r="G175" s="62"/>
    </row>
    <row r="177" spans="1:7" ht="14.25" thickBot="1">
      <c r="A177" s="10" t="s">
        <v>205</v>
      </c>
      <c r="B177" s="22"/>
      <c r="C177" s="22"/>
      <c r="D177" s="22"/>
      <c r="E177" s="22" t="s">
        <v>184</v>
      </c>
      <c r="F177" s="20" t="s">
        <v>206</v>
      </c>
      <c r="G177" s="20" t="s">
        <v>186</v>
      </c>
    </row>
    <row r="178" ht="13.5" thickTop="1"/>
    <row r="179" ht="12.75">
      <c r="A179" s="7" t="s">
        <v>22</v>
      </c>
    </row>
    <row r="180" spans="1:7" ht="12.75">
      <c r="A180" s="61" t="s">
        <v>27</v>
      </c>
      <c r="B180" s="61"/>
      <c r="C180" s="61"/>
      <c r="D180" s="61"/>
      <c r="E180" s="9">
        <v>1</v>
      </c>
      <c r="F180" s="8">
        <v>2000</v>
      </c>
      <c r="G180" s="8">
        <v>2000</v>
      </c>
    </row>
    <row r="181" spans="1:7" ht="12.75">
      <c r="A181" s="61" t="s">
        <v>19</v>
      </c>
      <c r="B181" s="61"/>
      <c r="C181" s="61"/>
      <c r="D181" s="61"/>
      <c r="E181" s="9">
        <v>1</v>
      </c>
      <c r="F181" s="8">
        <v>442</v>
      </c>
      <c r="G181" s="8">
        <v>442</v>
      </c>
    </row>
    <row r="183" ht="12.75">
      <c r="A183" s="7" t="s">
        <v>154</v>
      </c>
    </row>
    <row r="184" spans="1:7" ht="12.75">
      <c r="A184" s="61" t="s">
        <v>2</v>
      </c>
      <c r="B184" s="61"/>
      <c r="C184" s="61"/>
      <c r="D184" s="61"/>
      <c r="E184" s="9">
        <v>1</v>
      </c>
      <c r="F184" s="8">
        <v>319</v>
      </c>
      <c r="G184" s="8">
        <v>319</v>
      </c>
    </row>
    <row r="185" spans="1:7" ht="12.75">
      <c r="A185" s="61" t="s">
        <v>3</v>
      </c>
      <c r="B185" s="61"/>
      <c r="C185" s="61"/>
      <c r="D185" s="61"/>
      <c r="E185" s="9">
        <v>1</v>
      </c>
      <c r="F185" s="8">
        <v>691</v>
      </c>
      <c r="G185" s="8">
        <v>691</v>
      </c>
    </row>
    <row r="186" spans="1:7" ht="12.75">
      <c r="A186" s="61" t="s">
        <v>152</v>
      </c>
      <c r="B186" s="61"/>
      <c r="C186" s="61"/>
      <c r="D186" s="61"/>
      <c r="E186" s="9">
        <v>2</v>
      </c>
      <c r="F186" s="8">
        <v>82.5</v>
      </c>
      <c r="G186" s="8">
        <v>165</v>
      </c>
    </row>
    <row r="187" spans="1:7" ht="12.75">
      <c r="A187" s="61" t="s">
        <v>153</v>
      </c>
      <c r="B187" s="61"/>
      <c r="C187" s="61"/>
      <c r="D187" s="61"/>
      <c r="E187" s="9">
        <v>2</v>
      </c>
      <c r="F187" s="8">
        <v>49.5</v>
      </c>
      <c r="G187" s="8">
        <v>99</v>
      </c>
    </row>
    <row r="188" spans="1:7" ht="12.75">
      <c r="A188" s="61" t="s">
        <v>4</v>
      </c>
      <c r="B188" s="61"/>
      <c r="C188" s="61"/>
      <c r="D188" s="61"/>
      <c r="E188" s="9">
        <v>2</v>
      </c>
      <c r="F188" s="8">
        <v>91</v>
      </c>
      <c r="G188" s="8">
        <v>182</v>
      </c>
    </row>
    <row r="189" spans="1:7" ht="12.75">
      <c r="A189" s="61" t="s">
        <v>8</v>
      </c>
      <c r="B189" s="61"/>
      <c r="C189" s="61"/>
      <c r="D189" s="61"/>
      <c r="E189" s="9">
        <v>1</v>
      </c>
      <c r="F189" s="8">
        <v>83</v>
      </c>
      <c r="G189" s="8">
        <v>83</v>
      </c>
    </row>
    <row r="190" spans="1:7" ht="12.75">
      <c r="A190" s="61" t="s">
        <v>141</v>
      </c>
      <c r="B190" s="61"/>
      <c r="C190" s="61"/>
      <c r="D190" s="61"/>
      <c r="E190" s="9">
        <v>1</v>
      </c>
      <c r="F190" s="8">
        <v>29</v>
      </c>
      <c r="G190" s="8">
        <v>29</v>
      </c>
    </row>
    <row r="191" spans="1:7" ht="12.75">
      <c r="A191" s="61" t="s">
        <v>155</v>
      </c>
      <c r="B191" s="61"/>
      <c r="C191" s="61"/>
      <c r="D191" s="61"/>
      <c r="E191" s="9">
        <v>3</v>
      </c>
      <c r="F191" s="8">
        <v>45</v>
      </c>
      <c r="G191" s="8">
        <v>135</v>
      </c>
    </row>
    <row r="192" spans="1:7" ht="12.75">
      <c r="A192" s="61" t="s">
        <v>157</v>
      </c>
      <c r="B192" s="61"/>
      <c r="C192" s="61"/>
      <c r="D192" s="61"/>
      <c r="E192" s="9">
        <v>1</v>
      </c>
      <c r="F192" s="8">
        <v>19</v>
      </c>
      <c r="G192" s="8">
        <v>19</v>
      </c>
    </row>
    <row r="194" ht="12.75">
      <c r="A194" s="7" t="s">
        <v>29</v>
      </c>
    </row>
    <row r="195" spans="1:7" ht="12.75">
      <c r="A195" s="61" t="s">
        <v>69</v>
      </c>
      <c r="B195" s="61"/>
      <c r="C195" s="61"/>
      <c r="D195" s="61"/>
      <c r="E195" s="9">
        <v>1</v>
      </c>
      <c r="F195" s="8">
        <v>257</v>
      </c>
      <c r="G195" s="8">
        <v>257</v>
      </c>
    </row>
    <row r="196" spans="1:7" ht="12.75">
      <c r="A196" s="61" t="s">
        <v>129</v>
      </c>
      <c r="B196" s="61"/>
      <c r="C196" s="61"/>
      <c r="D196" s="61"/>
      <c r="E196" s="9">
        <v>1</v>
      </c>
      <c r="F196" s="8">
        <v>220</v>
      </c>
      <c r="G196" s="8">
        <v>220</v>
      </c>
    </row>
    <row r="197" spans="1:7" ht="12.75">
      <c r="A197" s="61" t="s">
        <v>30</v>
      </c>
      <c r="B197" s="61"/>
      <c r="C197" s="61"/>
      <c r="D197" s="61"/>
      <c r="E197" s="9">
        <v>1</v>
      </c>
      <c r="F197" s="8">
        <v>44</v>
      </c>
      <c r="G197" s="8">
        <v>44</v>
      </c>
    </row>
    <row r="198" spans="1:7" ht="12.75">
      <c r="A198" s="61" t="s">
        <v>59</v>
      </c>
      <c r="B198" s="61"/>
      <c r="C198" s="61"/>
      <c r="D198" s="61"/>
      <c r="E198" s="9">
        <v>1</v>
      </c>
      <c r="F198" s="8">
        <v>106</v>
      </c>
      <c r="G198" s="8">
        <v>106</v>
      </c>
    </row>
    <row r="199" spans="1:7" ht="12.75">
      <c r="A199" s="61" t="s">
        <v>61</v>
      </c>
      <c r="B199" s="61"/>
      <c r="C199" s="61"/>
      <c r="D199" s="61"/>
      <c r="E199" s="9">
        <v>1</v>
      </c>
      <c r="F199" s="8">
        <v>74</v>
      </c>
      <c r="G199" s="8">
        <v>74</v>
      </c>
    </row>
    <row r="200" spans="1:7" ht="12.75">
      <c r="A200" s="61" t="s">
        <v>62</v>
      </c>
      <c r="B200" s="61"/>
      <c r="C200" s="61"/>
      <c r="D200" s="61"/>
      <c r="E200" s="9">
        <v>1</v>
      </c>
      <c r="F200" s="8">
        <v>25</v>
      </c>
      <c r="G200" s="8">
        <v>25</v>
      </c>
    </row>
    <row r="201" spans="1:7" ht="12.75">
      <c r="A201" s="61" t="s">
        <v>60</v>
      </c>
      <c r="B201" s="61"/>
      <c r="C201" s="61"/>
      <c r="D201" s="61"/>
      <c r="E201" s="9">
        <v>1</v>
      </c>
      <c r="F201" s="8">
        <v>3</v>
      </c>
      <c r="G201" s="8">
        <v>3</v>
      </c>
    </row>
    <row r="202" spans="1:7" ht="12.75">
      <c r="A202" s="61" t="s">
        <v>94</v>
      </c>
      <c r="B202" s="61"/>
      <c r="C202" s="61"/>
      <c r="D202" s="61"/>
      <c r="E202" s="9">
        <v>1</v>
      </c>
      <c r="F202" s="8">
        <v>5</v>
      </c>
      <c r="G202" s="8">
        <v>5</v>
      </c>
    </row>
    <row r="203" spans="1:7" ht="12.75">
      <c r="A203" s="61" t="s">
        <v>140</v>
      </c>
      <c r="B203" s="61"/>
      <c r="C203" s="61"/>
      <c r="D203" s="61"/>
      <c r="E203" s="9">
        <v>1</v>
      </c>
      <c r="F203" s="8">
        <v>99</v>
      </c>
      <c r="G203" s="8">
        <v>99</v>
      </c>
    </row>
    <row r="204" spans="1:7" ht="12.75">
      <c r="A204" s="61" t="s">
        <v>34</v>
      </c>
      <c r="B204" s="61"/>
      <c r="C204" s="61"/>
      <c r="D204" s="61"/>
      <c r="E204" s="9">
        <v>10</v>
      </c>
      <c r="F204" s="8">
        <v>2.5</v>
      </c>
      <c r="G204" s="8">
        <v>25</v>
      </c>
    </row>
    <row r="205" spans="1:7" ht="12.75">
      <c r="A205" s="61" t="s">
        <v>35</v>
      </c>
      <c r="B205" s="61"/>
      <c r="C205" s="61"/>
      <c r="D205" s="61"/>
      <c r="E205" s="9">
        <v>5</v>
      </c>
      <c r="F205" s="8">
        <v>44</v>
      </c>
      <c r="G205" s="8">
        <v>220</v>
      </c>
    </row>
    <row r="206" spans="1:7" ht="12.75">
      <c r="A206" s="61" t="s">
        <v>36</v>
      </c>
      <c r="B206" s="61"/>
      <c r="C206" s="61"/>
      <c r="D206" s="61"/>
      <c r="E206" s="9">
        <v>5</v>
      </c>
      <c r="F206" s="8">
        <v>37</v>
      </c>
      <c r="G206" s="8">
        <v>185</v>
      </c>
    </row>
    <row r="207" spans="1:7" ht="12.75">
      <c r="A207" s="61" t="s">
        <v>68</v>
      </c>
      <c r="B207" s="61"/>
      <c r="C207" s="61"/>
      <c r="D207" s="61"/>
      <c r="E207" s="9">
        <v>5</v>
      </c>
      <c r="F207" s="8">
        <v>20.6</v>
      </c>
      <c r="G207" s="8">
        <v>103</v>
      </c>
    </row>
    <row r="208" spans="1:7" ht="12.75">
      <c r="A208" s="61" t="s">
        <v>67</v>
      </c>
      <c r="B208" s="61"/>
      <c r="C208" s="61"/>
      <c r="D208" s="61"/>
      <c r="E208" s="9">
        <v>2</v>
      </c>
      <c r="F208" s="8">
        <v>302</v>
      </c>
      <c r="G208" s="8">
        <v>604</v>
      </c>
    </row>
    <row r="209" spans="1:7" ht="12.75">
      <c r="A209" s="61" t="s">
        <v>71</v>
      </c>
      <c r="B209" s="61"/>
      <c r="C209" s="61"/>
      <c r="D209" s="61"/>
      <c r="E209" s="9">
        <v>8</v>
      </c>
      <c r="F209" s="8">
        <v>27.1</v>
      </c>
      <c r="G209" s="8">
        <v>216.8</v>
      </c>
    </row>
    <row r="210" spans="1:7" ht="12.75">
      <c r="A210" s="61" t="s">
        <v>72</v>
      </c>
      <c r="B210" s="61"/>
      <c r="C210" s="61"/>
      <c r="D210" s="61"/>
      <c r="E210" s="9">
        <v>2</v>
      </c>
      <c r="F210" s="8">
        <v>31</v>
      </c>
      <c r="G210" s="8">
        <v>62</v>
      </c>
    </row>
    <row r="211" spans="1:7" ht="12.75">
      <c r="A211" s="61" t="s">
        <v>79</v>
      </c>
      <c r="B211" s="61"/>
      <c r="C211" s="61"/>
      <c r="D211" s="61"/>
      <c r="E211" s="9">
        <v>1</v>
      </c>
      <c r="F211" s="8">
        <v>204</v>
      </c>
      <c r="G211" s="8">
        <v>204</v>
      </c>
    </row>
    <row r="212" spans="1:7" ht="12.75">
      <c r="A212" s="61" t="s">
        <v>124</v>
      </c>
      <c r="B212" s="61"/>
      <c r="C212" s="61"/>
      <c r="D212" s="61"/>
      <c r="E212" s="9">
        <v>6</v>
      </c>
      <c r="F212" s="8">
        <v>23</v>
      </c>
      <c r="G212" s="8">
        <v>138</v>
      </c>
    </row>
    <row r="213" spans="1:7" ht="12.75">
      <c r="A213" s="61" t="s">
        <v>126</v>
      </c>
      <c r="B213" s="61"/>
      <c r="C213" s="61"/>
      <c r="D213" s="61"/>
      <c r="E213" s="9">
        <v>1</v>
      </c>
      <c r="F213" s="8">
        <v>201</v>
      </c>
      <c r="G213" s="8">
        <v>201</v>
      </c>
    </row>
    <row r="215" ht="12.75">
      <c r="A215" s="7" t="s">
        <v>182</v>
      </c>
    </row>
    <row r="216" spans="1:7" ht="12.75">
      <c r="A216" s="61" t="s">
        <v>128</v>
      </c>
      <c r="B216" s="61"/>
      <c r="C216" s="61"/>
      <c r="D216" s="61"/>
      <c r="E216" s="9">
        <v>1</v>
      </c>
      <c r="F216" s="8">
        <v>275</v>
      </c>
      <c r="G216" s="8">
        <v>275</v>
      </c>
    </row>
    <row r="217" spans="1:7" ht="12.75">
      <c r="A217" s="61" t="s">
        <v>95</v>
      </c>
      <c r="B217" s="61"/>
      <c r="C217" s="61"/>
      <c r="D217" s="61"/>
      <c r="E217" s="9">
        <v>1</v>
      </c>
      <c r="F217" s="8">
        <v>130</v>
      </c>
      <c r="G217" s="8">
        <v>130</v>
      </c>
    </row>
    <row r="218" spans="1:7" ht="12.75">
      <c r="A218" s="61" t="s">
        <v>160</v>
      </c>
      <c r="B218" s="61"/>
      <c r="C218" s="61"/>
      <c r="D218" s="61"/>
      <c r="E218" s="9">
        <v>2</v>
      </c>
      <c r="F218" s="8">
        <v>450</v>
      </c>
      <c r="G218" s="8">
        <v>900</v>
      </c>
    </row>
    <row r="219" spans="1:7" ht="12.75">
      <c r="A219" s="61" t="s">
        <v>164</v>
      </c>
      <c r="B219" s="61"/>
      <c r="C219" s="61"/>
      <c r="D219" s="61"/>
      <c r="E219" s="9">
        <v>1</v>
      </c>
      <c r="F219" s="8">
        <v>5</v>
      </c>
      <c r="G219" s="8">
        <v>5</v>
      </c>
    </row>
    <row r="220" spans="1:7" ht="12.75">
      <c r="A220" s="61" t="s">
        <v>110</v>
      </c>
      <c r="B220" s="61"/>
      <c r="C220" s="61"/>
      <c r="D220" s="61"/>
      <c r="E220" s="9">
        <v>1</v>
      </c>
      <c r="F220" s="8">
        <v>57</v>
      </c>
      <c r="G220" s="8">
        <v>57</v>
      </c>
    </row>
    <row r="221" spans="1:7" ht="12.75">
      <c r="A221" s="61" t="s">
        <v>40</v>
      </c>
      <c r="B221" s="61"/>
      <c r="C221" s="61"/>
      <c r="D221" s="61"/>
      <c r="E221" s="9">
        <v>1</v>
      </c>
      <c r="F221" s="8">
        <v>120</v>
      </c>
      <c r="G221" s="8">
        <v>120</v>
      </c>
    </row>
    <row r="222" spans="1:7" ht="12.75">
      <c r="A222" s="61" t="s">
        <v>219</v>
      </c>
      <c r="B222" s="61"/>
      <c r="C222" s="61"/>
      <c r="D222" s="61"/>
      <c r="E222" s="9">
        <v>1</v>
      </c>
      <c r="F222" s="8">
        <v>182</v>
      </c>
      <c r="G222" s="8">
        <v>182</v>
      </c>
    </row>
    <row r="223" spans="1:7" ht="12.75">
      <c r="A223" s="61" t="s">
        <v>139</v>
      </c>
      <c r="B223" s="61"/>
      <c r="C223" s="61"/>
      <c r="D223" s="61"/>
      <c r="E223" s="9">
        <v>1</v>
      </c>
      <c r="F223" s="8">
        <v>76</v>
      </c>
      <c r="G223" s="8">
        <v>76</v>
      </c>
    </row>
    <row r="224" spans="1:7" ht="12.75">
      <c r="A224" s="61" t="s">
        <v>138</v>
      </c>
      <c r="B224" s="61"/>
      <c r="C224" s="61"/>
      <c r="D224" s="61"/>
      <c r="E224" s="9">
        <v>1</v>
      </c>
      <c r="F224" s="8">
        <v>46</v>
      </c>
      <c r="G224" s="8">
        <v>46</v>
      </c>
    </row>
    <row r="225" spans="1:7" ht="12.75">
      <c r="A225" s="61" t="s">
        <v>105</v>
      </c>
      <c r="B225" s="61"/>
      <c r="C225" s="61"/>
      <c r="D225" s="61"/>
      <c r="E225" s="9">
        <v>1</v>
      </c>
      <c r="F225" s="8">
        <v>68</v>
      </c>
      <c r="G225" s="8">
        <v>68</v>
      </c>
    </row>
    <row r="227" ht="12.75">
      <c r="A227" s="7" t="s">
        <v>149</v>
      </c>
    </row>
    <row r="228" spans="1:7" ht="12.75">
      <c r="A228" s="61" t="s">
        <v>156</v>
      </c>
      <c r="B228" s="61"/>
      <c r="C228" s="61"/>
      <c r="D228" s="61"/>
      <c r="E228" s="9">
        <v>1</v>
      </c>
      <c r="F228" s="8">
        <v>12</v>
      </c>
      <c r="G228" s="8">
        <v>12</v>
      </c>
    </row>
    <row r="229" spans="1:7" ht="12.75">
      <c r="A229" s="61" t="s">
        <v>80</v>
      </c>
      <c r="B229" s="61"/>
      <c r="C229" s="61"/>
      <c r="D229" s="61"/>
      <c r="E229" s="9">
        <v>3</v>
      </c>
      <c r="F229" s="8">
        <v>15</v>
      </c>
      <c r="G229" s="8">
        <v>45</v>
      </c>
    </row>
    <row r="230" spans="1:7" ht="12.75">
      <c r="A230" s="61" t="s">
        <v>158</v>
      </c>
      <c r="B230" s="61"/>
      <c r="C230" s="61"/>
      <c r="D230" s="61"/>
      <c r="E230" s="9">
        <v>2</v>
      </c>
      <c r="F230" s="8">
        <v>206</v>
      </c>
      <c r="G230" s="8">
        <v>412</v>
      </c>
    </row>
    <row r="231" spans="1:7" ht="12.75">
      <c r="A231" s="61" t="s">
        <v>111</v>
      </c>
      <c r="B231" s="61"/>
      <c r="C231" s="61"/>
      <c r="D231" s="61"/>
      <c r="E231" s="9">
        <v>1</v>
      </c>
      <c r="F231" s="8">
        <v>30</v>
      </c>
      <c r="G231" s="8">
        <v>30</v>
      </c>
    </row>
    <row r="233" ht="12.75">
      <c r="A233" s="7" t="s">
        <v>162</v>
      </c>
    </row>
    <row r="234" spans="1:7" ht="12.75">
      <c r="A234" s="61" t="s">
        <v>150</v>
      </c>
      <c r="B234" s="61"/>
      <c r="C234" s="61"/>
      <c r="D234" s="61"/>
      <c r="E234" s="9">
        <v>2</v>
      </c>
      <c r="F234" s="8">
        <v>47</v>
      </c>
      <c r="G234" s="8">
        <v>94</v>
      </c>
    </row>
    <row r="235" spans="1:7" ht="12.75">
      <c r="A235" s="61" t="s">
        <v>151</v>
      </c>
      <c r="B235" s="61"/>
      <c r="C235" s="61"/>
      <c r="D235" s="61"/>
      <c r="E235" s="9">
        <v>1</v>
      </c>
      <c r="F235" s="8">
        <v>22</v>
      </c>
      <c r="G235" s="8">
        <v>22</v>
      </c>
    </row>
    <row r="236" spans="1:7" ht="12.75">
      <c r="A236" s="61" t="s">
        <v>10</v>
      </c>
      <c r="B236" s="61"/>
      <c r="C236" s="61"/>
      <c r="D236" s="61"/>
      <c r="E236" s="9">
        <v>4</v>
      </c>
      <c r="F236" s="8">
        <v>9</v>
      </c>
      <c r="G236" s="8">
        <v>36</v>
      </c>
    </row>
    <row r="237" spans="1:7" ht="12.75">
      <c r="A237" s="61" t="s">
        <v>12</v>
      </c>
      <c r="B237" s="61"/>
      <c r="C237" s="61"/>
      <c r="D237" s="61"/>
      <c r="E237" s="9">
        <v>10</v>
      </c>
      <c r="F237" s="8">
        <v>4</v>
      </c>
      <c r="G237" s="8">
        <v>40</v>
      </c>
    </row>
    <row r="238" spans="1:7" ht="12.75">
      <c r="A238" s="61" t="s">
        <v>163</v>
      </c>
      <c r="B238" s="61"/>
      <c r="C238" s="61"/>
      <c r="D238" s="61"/>
      <c r="E238" s="9">
        <v>1</v>
      </c>
      <c r="F238" s="8">
        <v>14</v>
      </c>
      <c r="G238" s="8">
        <v>14</v>
      </c>
    </row>
    <row r="239" spans="1:7" ht="12.75">
      <c r="A239" s="61" t="s">
        <v>42</v>
      </c>
      <c r="B239" s="61"/>
      <c r="C239" s="61"/>
      <c r="D239" s="61"/>
      <c r="E239" s="9">
        <v>1</v>
      </c>
      <c r="F239" s="8">
        <v>8.5</v>
      </c>
      <c r="G239" s="8">
        <v>8.5</v>
      </c>
    </row>
    <row r="240" spans="1:7" ht="12.75">
      <c r="A240" s="61" t="s">
        <v>28</v>
      </c>
      <c r="B240" s="61"/>
      <c r="C240" s="61"/>
      <c r="D240" s="61"/>
      <c r="E240" s="9">
        <v>1</v>
      </c>
      <c r="F240" s="8">
        <v>50</v>
      </c>
      <c r="G240" s="8">
        <v>50</v>
      </c>
    </row>
    <row r="241" spans="1:7" ht="12.75">
      <c r="A241" s="61" t="s">
        <v>32</v>
      </c>
      <c r="B241" s="61"/>
      <c r="C241" s="61"/>
      <c r="D241" s="61"/>
      <c r="E241" s="9">
        <v>2</v>
      </c>
      <c r="F241" s="8">
        <v>24.5</v>
      </c>
      <c r="G241" s="8">
        <v>49</v>
      </c>
    </row>
    <row r="243" ht="12.75">
      <c r="A243" s="7" t="s">
        <v>23</v>
      </c>
    </row>
    <row r="244" spans="1:7" ht="12.75">
      <c r="A244" s="61" t="s">
        <v>21</v>
      </c>
      <c r="B244" s="61"/>
      <c r="C244" s="61"/>
      <c r="D244" s="61"/>
      <c r="E244" s="9">
        <v>1</v>
      </c>
      <c r="F244" s="8">
        <v>14</v>
      </c>
      <c r="G244" s="8">
        <v>14</v>
      </c>
    </row>
    <row r="245" spans="1:7" ht="12.75">
      <c r="A245" s="61" t="s">
        <v>107</v>
      </c>
      <c r="B245" s="61"/>
      <c r="C245" s="61"/>
      <c r="D245" s="61"/>
      <c r="E245" s="9">
        <v>1</v>
      </c>
      <c r="F245" s="8">
        <v>7</v>
      </c>
      <c r="G245" s="8">
        <v>7</v>
      </c>
    </row>
    <row r="246" spans="1:7" ht="12.75">
      <c r="A246" s="61" t="s">
        <v>106</v>
      </c>
      <c r="B246" s="61"/>
      <c r="C246" s="61"/>
      <c r="D246" s="61"/>
      <c r="E246" s="9">
        <v>1</v>
      </c>
      <c r="F246" s="8">
        <v>23</v>
      </c>
      <c r="G246" s="8">
        <v>23</v>
      </c>
    </row>
    <row r="247" spans="1:7" ht="12.75">
      <c r="A247" s="61" t="s">
        <v>13</v>
      </c>
      <c r="B247" s="61"/>
      <c r="C247" s="61"/>
      <c r="D247" s="61"/>
      <c r="E247" s="9">
        <v>1</v>
      </c>
      <c r="F247" s="8">
        <v>15</v>
      </c>
      <c r="G247" s="8">
        <v>15</v>
      </c>
    </row>
    <row r="249" ht="12.75">
      <c r="A249" s="7" t="s">
        <v>9</v>
      </c>
    </row>
    <row r="250" spans="1:7" ht="12.75">
      <c r="A250" s="61" t="s">
        <v>165</v>
      </c>
      <c r="B250" s="61"/>
      <c r="C250" s="61"/>
      <c r="D250" s="61"/>
      <c r="E250" s="9">
        <v>1</v>
      </c>
      <c r="F250" s="8">
        <v>109</v>
      </c>
      <c r="G250" s="8">
        <v>109</v>
      </c>
    </row>
    <row r="251" spans="1:7" ht="12.75">
      <c r="A251" s="61" t="s">
        <v>167</v>
      </c>
      <c r="B251" s="61"/>
      <c r="C251" s="61"/>
      <c r="D251" s="61"/>
      <c r="E251" s="9">
        <v>3</v>
      </c>
      <c r="F251" s="8">
        <v>5.3</v>
      </c>
      <c r="G251" s="8">
        <v>15.9</v>
      </c>
    </row>
    <row r="252" spans="1:7" ht="12.75">
      <c r="A252" s="61" t="s">
        <v>166</v>
      </c>
      <c r="B252" s="61"/>
      <c r="C252" s="61"/>
      <c r="D252" s="61"/>
      <c r="E252" s="9">
        <v>1</v>
      </c>
      <c r="F252" s="8">
        <v>9</v>
      </c>
      <c r="G252" s="8">
        <v>9</v>
      </c>
    </row>
    <row r="253" spans="1:7" ht="12.75">
      <c r="A253" s="61" t="s">
        <v>168</v>
      </c>
      <c r="B253" s="61"/>
      <c r="C253" s="61"/>
      <c r="D253" s="61"/>
      <c r="E253" s="9">
        <v>4</v>
      </c>
      <c r="F253" s="8">
        <v>2</v>
      </c>
      <c r="G253" s="8">
        <v>8</v>
      </c>
    </row>
    <row r="254" spans="1:7" ht="12.75">
      <c r="A254" s="61" t="s">
        <v>169</v>
      </c>
      <c r="B254" s="61"/>
      <c r="C254" s="61"/>
      <c r="D254" s="61"/>
      <c r="E254" s="9">
        <v>2</v>
      </c>
      <c r="F254" s="8">
        <v>3.5</v>
      </c>
      <c r="G254" s="8">
        <v>7</v>
      </c>
    </row>
    <row r="255" spans="1:7" ht="12.75">
      <c r="A255" s="61" t="s">
        <v>170</v>
      </c>
      <c r="B255" s="61"/>
      <c r="C255" s="61"/>
      <c r="D255" s="61"/>
      <c r="E255" s="9">
        <v>5</v>
      </c>
      <c r="F255" s="8">
        <v>6.4</v>
      </c>
      <c r="G255" s="8">
        <v>32</v>
      </c>
    </row>
    <row r="256" spans="1:7" ht="12.75">
      <c r="A256" s="61" t="s">
        <v>171</v>
      </c>
      <c r="B256" s="61"/>
      <c r="C256" s="61"/>
      <c r="D256" s="61"/>
      <c r="E256" s="9">
        <v>1</v>
      </c>
      <c r="F256" s="8">
        <v>4</v>
      </c>
      <c r="G256" s="8">
        <v>4</v>
      </c>
    </row>
    <row r="257" spans="1:7" ht="12.75">
      <c r="A257" s="61" t="s">
        <v>172</v>
      </c>
      <c r="B257" s="61"/>
      <c r="C257" s="61"/>
      <c r="D257" s="61"/>
      <c r="E257" s="9">
        <v>1</v>
      </c>
      <c r="F257" s="8">
        <v>4</v>
      </c>
      <c r="G257" s="8">
        <v>4</v>
      </c>
    </row>
    <row r="258" spans="1:7" ht="12.75">
      <c r="A258" s="61" t="s">
        <v>173</v>
      </c>
      <c r="B258" s="61"/>
      <c r="C258" s="61"/>
      <c r="D258" s="61"/>
      <c r="E258" s="9">
        <v>5</v>
      </c>
      <c r="F258" s="8">
        <v>2.4</v>
      </c>
      <c r="G258" s="8">
        <v>12</v>
      </c>
    </row>
    <row r="259" spans="1:7" ht="12.75">
      <c r="A259" s="61" t="s">
        <v>174</v>
      </c>
      <c r="B259" s="61"/>
      <c r="C259" s="61"/>
      <c r="D259" s="61"/>
      <c r="E259" s="9">
        <v>1</v>
      </c>
      <c r="F259" s="8">
        <v>32</v>
      </c>
      <c r="G259" s="8">
        <v>32</v>
      </c>
    </row>
    <row r="260" spans="1:7" ht="12.75">
      <c r="A260" s="61" t="s">
        <v>175</v>
      </c>
      <c r="B260" s="61"/>
      <c r="C260" s="61"/>
      <c r="D260" s="61"/>
      <c r="E260" s="9">
        <v>1</v>
      </c>
      <c r="F260" s="8">
        <v>16</v>
      </c>
      <c r="G260" s="8">
        <v>16</v>
      </c>
    </row>
    <row r="261" spans="1:7" ht="12.75">
      <c r="A261" s="61" t="s">
        <v>176</v>
      </c>
      <c r="B261" s="61"/>
      <c r="C261" s="61"/>
      <c r="D261" s="61"/>
      <c r="E261" s="9">
        <v>1</v>
      </c>
      <c r="F261" s="8">
        <v>36</v>
      </c>
      <c r="G261" s="8">
        <v>36</v>
      </c>
    </row>
    <row r="262" spans="1:7" ht="12.75">
      <c r="A262" s="61" t="s">
        <v>177</v>
      </c>
      <c r="B262" s="61"/>
      <c r="C262" s="61"/>
      <c r="D262" s="61"/>
      <c r="E262" s="9">
        <v>1</v>
      </c>
      <c r="F262" s="8">
        <v>4</v>
      </c>
      <c r="G262" s="8">
        <v>4</v>
      </c>
    </row>
    <row r="263" spans="1:7" ht="12.75">
      <c r="A263" s="61" t="s">
        <v>178</v>
      </c>
      <c r="B263" s="61"/>
      <c r="C263" s="61"/>
      <c r="D263" s="61"/>
      <c r="E263" s="9">
        <v>1</v>
      </c>
      <c r="F263" s="8">
        <v>11</v>
      </c>
      <c r="G263" s="8">
        <v>11</v>
      </c>
    </row>
    <row r="264" spans="1:7" ht="12.75">
      <c r="A264" s="61" t="s">
        <v>179</v>
      </c>
      <c r="B264" s="61"/>
      <c r="C264" s="61"/>
      <c r="D264" s="61"/>
      <c r="E264" s="9">
        <v>1</v>
      </c>
      <c r="F264" s="8">
        <v>28</v>
      </c>
      <c r="G264" s="8">
        <v>28</v>
      </c>
    </row>
    <row r="265" spans="1:7" ht="12.75">
      <c r="A265" s="61" t="s">
        <v>181</v>
      </c>
      <c r="B265" s="61"/>
      <c r="C265" s="61"/>
      <c r="D265" s="61"/>
      <c r="E265" s="9">
        <v>1</v>
      </c>
      <c r="F265" s="8">
        <v>13</v>
      </c>
      <c r="G265" s="8">
        <v>13</v>
      </c>
    </row>
    <row r="267" ht="12.75">
      <c r="A267" s="7" t="s">
        <v>97</v>
      </c>
    </row>
    <row r="268" spans="1:7" ht="12.75">
      <c r="A268" s="61" t="s">
        <v>131</v>
      </c>
      <c r="B268" s="61"/>
      <c r="C268" s="61"/>
      <c r="D268" s="61"/>
      <c r="E268" s="9">
        <v>1</v>
      </c>
      <c r="F268" s="8">
        <v>116</v>
      </c>
      <c r="G268" s="8">
        <v>116</v>
      </c>
    </row>
    <row r="269" spans="1:7" ht="12.75">
      <c r="A269" s="61" t="s">
        <v>132</v>
      </c>
      <c r="B269" s="61"/>
      <c r="C269" s="61"/>
      <c r="D269" s="61"/>
      <c r="E269" s="9">
        <v>1</v>
      </c>
      <c r="F269" s="8">
        <v>69</v>
      </c>
      <c r="G269" s="8">
        <v>69</v>
      </c>
    </row>
    <row r="270" spans="1:7" ht="12.75">
      <c r="A270" s="61" t="s">
        <v>115</v>
      </c>
      <c r="B270" s="61"/>
      <c r="C270" s="61"/>
      <c r="D270" s="61"/>
      <c r="E270" s="9">
        <v>1</v>
      </c>
      <c r="F270" s="8">
        <v>787</v>
      </c>
      <c r="G270" s="8">
        <v>787</v>
      </c>
    </row>
    <row r="271" spans="1:7" ht="12.75">
      <c r="A271" s="61" t="s">
        <v>116</v>
      </c>
      <c r="B271" s="61"/>
      <c r="C271" s="61"/>
      <c r="D271" s="61"/>
      <c r="E271" s="9">
        <v>1</v>
      </c>
      <c r="F271" s="8">
        <v>371</v>
      </c>
      <c r="G271" s="8">
        <v>371</v>
      </c>
    </row>
    <row r="272" spans="1:7" ht="12.75">
      <c r="A272" s="61" t="s">
        <v>99</v>
      </c>
      <c r="B272" s="61"/>
      <c r="C272" s="61"/>
      <c r="D272" s="61"/>
      <c r="E272" s="9">
        <v>1</v>
      </c>
      <c r="F272" s="8">
        <v>194</v>
      </c>
      <c r="G272" s="8">
        <v>194</v>
      </c>
    </row>
    <row r="273" spans="1:7" ht="12.75">
      <c r="A273" s="61" t="s">
        <v>5</v>
      </c>
      <c r="B273" s="61"/>
      <c r="C273" s="61"/>
      <c r="D273" s="61"/>
      <c r="E273" s="9">
        <v>1</v>
      </c>
      <c r="F273" s="8">
        <v>40</v>
      </c>
      <c r="G273" s="8">
        <v>40</v>
      </c>
    </row>
    <row r="274" spans="1:7" ht="12.75">
      <c r="A274" s="61" t="s">
        <v>133</v>
      </c>
      <c r="B274" s="61"/>
      <c r="C274" s="61"/>
      <c r="D274" s="61"/>
      <c r="E274" s="9">
        <v>1</v>
      </c>
      <c r="F274" s="8">
        <v>193</v>
      </c>
      <c r="G274" s="8">
        <v>193</v>
      </c>
    </row>
    <row r="275" spans="1:7" ht="12.75">
      <c r="A275" s="61" t="s">
        <v>134</v>
      </c>
      <c r="B275" s="61"/>
      <c r="C275" s="61"/>
      <c r="D275" s="61"/>
      <c r="E275" s="9">
        <v>1</v>
      </c>
      <c r="F275" s="8">
        <v>23</v>
      </c>
      <c r="G275" s="8">
        <v>23</v>
      </c>
    </row>
    <row r="276" spans="1:7" ht="12.75">
      <c r="A276" s="61" t="s">
        <v>135</v>
      </c>
      <c r="B276" s="61"/>
      <c r="C276" s="61"/>
      <c r="D276" s="61"/>
      <c r="E276" s="9">
        <v>1</v>
      </c>
      <c r="F276" s="8">
        <v>48</v>
      </c>
      <c r="G276" s="8">
        <v>48</v>
      </c>
    </row>
    <row r="277" spans="1:7" ht="12.75">
      <c r="A277" s="61" t="s">
        <v>122</v>
      </c>
      <c r="B277" s="61"/>
      <c r="C277" s="61"/>
      <c r="D277" s="61"/>
      <c r="E277" s="9">
        <v>1</v>
      </c>
      <c r="F277" s="8">
        <v>150</v>
      </c>
      <c r="G277" s="8">
        <v>150</v>
      </c>
    </row>
    <row r="278" spans="1:7" ht="12.75">
      <c r="A278" s="61" t="s">
        <v>119</v>
      </c>
      <c r="B278" s="61"/>
      <c r="C278" s="61"/>
      <c r="D278" s="61"/>
      <c r="E278" s="9">
        <v>1</v>
      </c>
      <c r="F278" s="8">
        <v>103</v>
      </c>
      <c r="G278" s="8">
        <v>103</v>
      </c>
    </row>
    <row r="279" spans="1:7" ht="12.75">
      <c r="A279" s="61" t="s">
        <v>120</v>
      </c>
      <c r="B279" s="61"/>
      <c r="C279" s="61"/>
      <c r="D279" s="61"/>
      <c r="E279" s="9">
        <v>1</v>
      </c>
      <c r="F279" s="8">
        <v>10</v>
      </c>
      <c r="G279" s="8">
        <v>10</v>
      </c>
    </row>
    <row r="280" spans="1:7" ht="12.75">
      <c r="A280" s="61" t="s">
        <v>118</v>
      </c>
      <c r="B280" s="61"/>
      <c r="C280" s="61"/>
      <c r="D280" s="61"/>
      <c r="E280" s="9">
        <v>1</v>
      </c>
      <c r="F280" s="8">
        <v>330</v>
      </c>
      <c r="G280" s="8">
        <v>330</v>
      </c>
    </row>
    <row r="282" ht="12.75">
      <c r="A282" s="7" t="s">
        <v>209</v>
      </c>
    </row>
    <row r="283" spans="1:7" ht="12.75">
      <c r="A283" s="61" t="s">
        <v>136</v>
      </c>
      <c r="B283" s="61"/>
      <c r="C283" s="61"/>
      <c r="D283" s="61"/>
      <c r="E283" s="9">
        <v>1</v>
      </c>
      <c r="F283" s="8">
        <v>388</v>
      </c>
      <c r="G283" s="8">
        <v>388</v>
      </c>
    </row>
    <row r="284" spans="1:7" ht="12.75">
      <c r="A284" s="61" t="s">
        <v>125</v>
      </c>
      <c r="B284" s="61"/>
      <c r="C284" s="61"/>
      <c r="D284" s="61"/>
      <c r="E284" s="9">
        <v>1</v>
      </c>
      <c r="F284" s="8">
        <v>154</v>
      </c>
      <c r="G284" s="8">
        <v>154</v>
      </c>
    </row>
    <row r="286" ht="12.75">
      <c r="A286" s="7" t="s">
        <v>24</v>
      </c>
    </row>
    <row r="287" spans="1:7" ht="12.75">
      <c r="A287" s="61" t="s">
        <v>142</v>
      </c>
      <c r="B287" s="61"/>
      <c r="C287" s="61"/>
      <c r="D287" s="61"/>
      <c r="E287" s="9">
        <v>1</v>
      </c>
      <c r="F287" s="8">
        <v>77</v>
      </c>
      <c r="G287" s="8">
        <v>77</v>
      </c>
    </row>
    <row r="288" spans="1:7" ht="12.75">
      <c r="A288" s="61" t="s">
        <v>225</v>
      </c>
      <c r="B288" s="61"/>
      <c r="C288" s="61"/>
      <c r="D288" s="61"/>
      <c r="E288" s="9">
        <v>1</v>
      </c>
      <c r="F288" s="8">
        <v>94</v>
      </c>
      <c r="G288" s="8">
        <v>94</v>
      </c>
    </row>
    <row r="290" ht="12.75">
      <c r="A290" s="7" t="s">
        <v>210</v>
      </c>
    </row>
    <row r="291" spans="1:7" ht="12.75">
      <c r="A291" s="61" t="s">
        <v>38</v>
      </c>
      <c r="B291" s="61"/>
      <c r="C291" s="61"/>
      <c r="D291" s="61"/>
      <c r="E291" s="9">
        <v>1</v>
      </c>
      <c r="F291" s="8">
        <v>190</v>
      </c>
      <c r="G291" s="8">
        <v>190</v>
      </c>
    </row>
    <row r="293" ht="12.75">
      <c r="A293" s="7" t="s">
        <v>25</v>
      </c>
    </row>
    <row r="294" spans="1:7" ht="12.75">
      <c r="A294" s="61" t="s">
        <v>18</v>
      </c>
      <c r="B294" s="61"/>
      <c r="C294" s="61"/>
      <c r="D294" s="61"/>
      <c r="E294" s="9">
        <v>1</v>
      </c>
      <c r="F294" s="8">
        <v>3000</v>
      </c>
      <c r="G294" s="8">
        <v>3000</v>
      </c>
    </row>
    <row r="295" spans="1:7" ht="12.75">
      <c r="A295" s="61" t="s">
        <v>53</v>
      </c>
      <c r="B295" s="61"/>
      <c r="C295" s="61"/>
      <c r="D295" s="61"/>
      <c r="E295" s="9">
        <v>1</v>
      </c>
      <c r="F295" s="8">
        <v>42</v>
      </c>
      <c r="G295" s="8">
        <v>42</v>
      </c>
    </row>
  </sheetData>
  <mergeCells count="174">
    <mergeCell ref="A106:D106"/>
    <mergeCell ref="A58:D58"/>
    <mergeCell ref="A59:D59"/>
    <mergeCell ref="A60:D60"/>
    <mergeCell ref="A61:D61"/>
    <mergeCell ref="A64:D64"/>
    <mergeCell ref="A77:D77"/>
    <mergeCell ref="A85:D85"/>
    <mergeCell ref="A86:D86"/>
    <mergeCell ref="A87:D87"/>
    <mergeCell ref="A1:G1"/>
    <mergeCell ref="A9:G9"/>
    <mergeCell ref="A82:D82"/>
    <mergeCell ref="A83:D83"/>
    <mergeCell ref="A124:D124"/>
    <mergeCell ref="A117:D117"/>
    <mergeCell ref="A118:D118"/>
    <mergeCell ref="A110:D110"/>
    <mergeCell ref="A138:D138"/>
    <mergeCell ref="A142:D142"/>
    <mergeCell ref="A127:D127"/>
    <mergeCell ref="A128:D128"/>
    <mergeCell ref="A295:D295"/>
    <mergeCell ref="A165:D165"/>
    <mergeCell ref="A162:D162"/>
    <mergeCell ref="A166:D166"/>
    <mergeCell ref="A287:D287"/>
    <mergeCell ref="A288:D288"/>
    <mergeCell ref="A283:D283"/>
    <mergeCell ref="A291:D291"/>
    <mergeCell ref="A284:D284"/>
    <mergeCell ref="A294:D294"/>
    <mergeCell ref="A280:D280"/>
    <mergeCell ref="A278:D278"/>
    <mergeCell ref="A279:D279"/>
    <mergeCell ref="A181:D181"/>
    <mergeCell ref="A184:D184"/>
    <mergeCell ref="A185:D185"/>
    <mergeCell ref="A277:D277"/>
    <mergeCell ref="A195:D195"/>
    <mergeCell ref="A196:D196"/>
    <mergeCell ref="A197:D197"/>
    <mergeCell ref="A198:D198"/>
    <mergeCell ref="A276:D276"/>
    <mergeCell ref="A187:D187"/>
    <mergeCell ref="A274:D274"/>
    <mergeCell ref="A275:D275"/>
    <mergeCell ref="A201:D201"/>
    <mergeCell ref="A202:D202"/>
    <mergeCell ref="A203:D203"/>
    <mergeCell ref="A191:D191"/>
    <mergeCell ref="A192:D192"/>
    <mergeCell ref="A188:D188"/>
    <mergeCell ref="A271:D271"/>
    <mergeCell ref="A272:D272"/>
    <mergeCell ref="A219:D219"/>
    <mergeCell ref="A220:D220"/>
    <mergeCell ref="A225:D225"/>
    <mergeCell ref="A235:D235"/>
    <mergeCell ref="A236:D236"/>
    <mergeCell ref="A241:D241"/>
    <mergeCell ref="A169:D169"/>
    <mergeCell ref="A172:D172"/>
    <mergeCell ref="A175:G175"/>
    <mergeCell ref="A186:D186"/>
    <mergeCell ref="A180:D180"/>
    <mergeCell ref="A173:D173"/>
    <mergeCell ref="A152:D152"/>
    <mergeCell ref="A153:D153"/>
    <mergeCell ref="A154:D154"/>
    <mergeCell ref="A157:G157"/>
    <mergeCell ref="A155:D155"/>
    <mergeCell ref="A139:D139"/>
    <mergeCell ref="A143:D143"/>
    <mergeCell ref="A144:D144"/>
    <mergeCell ref="A149:D149"/>
    <mergeCell ref="A148:D148"/>
    <mergeCell ref="A129:D129"/>
    <mergeCell ref="A130:D130"/>
    <mergeCell ref="A133:D133"/>
    <mergeCell ref="A134:D134"/>
    <mergeCell ref="A78:D78"/>
    <mergeCell ref="A79:D79"/>
    <mergeCell ref="A95:D95"/>
    <mergeCell ref="A96:D96"/>
    <mergeCell ref="A84:D84"/>
    <mergeCell ref="A88:D88"/>
    <mergeCell ref="A89:D89"/>
    <mergeCell ref="A90:D90"/>
    <mergeCell ref="A91:D91"/>
    <mergeCell ref="A94:D94"/>
    <mergeCell ref="A163:D163"/>
    <mergeCell ref="A164:D164"/>
    <mergeCell ref="A237:D237"/>
    <mergeCell ref="A238:D238"/>
    <mergeCell ref="A234:D234"/>
    <mergeCell ref="A228:D228"/>
    <mergeCell ref="A229:D229"/>
    <mergeCell ref="A223:D223"/>
    <mergeCell ref="A224:D224"/>
    <mergeCell ref="A221:D221"/>
    <mergeCell ref="A189:D189"/>
    <mergeCell ref="A190:D190"/>
    <mergeCell ref="A230:D230"/>
    <mergeCell ref="A231:D231"/>
    <mergeCell ref="A222:D222"/>
    <mergeCell ref="A216:D216"/>
    <mergeCell ref="A217:D217"/>
    <mergeCell ref="A218:D218"/>
    <mergeCell ref="A209:D209"/>
    <mergeCell ref="A206:D206"/>
    <mergeCell ref="A125:D125"/>
    <mergeCell ref="A126:D126"/>
    <mergeCell ref="A245:D245"/>
    <mergeCell ref="A246:D246"/>
    <mergeCell ref="A131:D131"/>
    <mergeCell ref="A132:D132"/>
    <mergeCell ref="A135:D135"/>
    <mergeCell ref="A145:D145"/>
    <mergeCell ref="A239:D239"/>
    <mergeCell ref="A240:D240"/>
    <mergeCell ref="A98:D98"/>
    <mergeCell ref="A111:D111"/>
    <mergeCell ref="A114:D114"/>
    <mergeCell ref="A121:D121"/>
    <mergeCell ref="A101:D101"/>
    <mergeCell ref="A109:D109"/>
    <mergeCell ref="A112:D112"/>
    <mergeCell ref="A113:D113"/>
    <mergeCell ref="A102:D102"/>
    <mergeCell ref="A103:D103"/>
    <mergeCell ref="A256:D256"/>
    <mergeCell ref="A29:G29"/>
    <mergeCell ref="A49:G49"/>
    <mergeCell ref="A53:G53"/>
    <mergeCell ref="A65:D65"/>
    <mergeCell ref="A70:D70"/>
    <mergeCell ref="A72:G72"/>
    <mergeCell ref="A250:D250"/>
    <mergeCell ref="A253:D253"/>
    <mergeCell ref="A254:D254"/>
    <mergeCell ref="A211:D211"/>
    <mergeCell ref="A207:D207"/>
    <mergeCell ref="A208:D208"/>
    <mergeCell ref="A255:D255"/>
    <mergeCell ref="A247:D247"/>
    <mergeCell ref="A244:D244"/>
    <mergeCell ref="A251:D251"/>
    <mergeCell ref="A252:D252"/>
    <mergeCell ref="A199:D199"/>
    <mergeCell ref="A200:D200"/>
    <mergeCell ref="A212:D212"/>
    <mergeCell ref="A213:D213"/>
    <mergeCell ref="A204:D204"/>
    <mergeCell ref="A205:D205"/>
    <mergeCell ref="A210:D210"/>
    <mergeCell ref="A268:D268"/>
    <mergeCell ref="A269:D269"/>
    <mergeCell ref="A257:D257"/>
    <mergeCell ref="A258:D258"/>
    <mergeCell ref="A262:D262"/>
    <mergeCell ref="A261:D261"/>
    <mergeCell ref="A259:D259"/>
    <mergeCell ref="A260:D260"/>
    <mergeCell ref="A273:D273"/>
    <mergeCell ref="A68:D68"/>
    <mergeCell ref="A92:D92"/>
    <mergeCell ref="A93:D93"/>
    <mergeCell ref="A97:D97"/>
    <mergeCell ref="A69:D69"/>
    <mergeCell ref="A263:D263"/>
    <mergeCell ref="A270:D270"/>
    <mergeCell ref="A264:D264"/>
    <mergeCell ref="A265:D2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Haugen</dc:creator>
  <cp:keywords/>
  <dc:description/>
  <cp:lastModifiedBy>Magne Haugen</cp:lastModifiedBy>
  <cp:lastPrinted>2006-07-27T19:15:57Z</cp:lastPrinted>
  <dcterms:created xsi:type="dcterms:W3CDTF">2006-06-30T09:55:14Z</dcterms:created>
  <dcterms:modified xsi:type="dcterms:W3CDTF">2006-08-08T16:23:30Z</dcterms:modified>
  <cp:category/>
  <cp:version/>
  <cp:contentType/>
  <cp:contentStatus/>
</cp:coreProperties>
</file>